
<file path=[Content_Types].xml><?xml version="1.0" encoding="utf-8"?>
<Types xmlns="http://schemas.openxmlformats.org/package/2006/content-types">
  <Default Extension="xml" ContentType="application/xml"/>
  <Default Extension="jpeg" ContentType="image/jpeg"/>
  <Default Extension="jpg" ContentType="image/jpeg"/>
  <Default Extension="emf" ContentType="image/x-emf"/>
  <Default Extension="rels" ContentType="application/vnd.openxmlformats-package.relationships+xml"/>
  <Default Extension="vml" ContentType="application/vnd.openxmlformats-officedocument.vmlDrawing"/>
  <Default Extension="pn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0225"/>
  <workbookPr codeName="ThisWorkbook" autoCompressPictures="0"/>
  <bookViews>
    <workbookView xWindow="0" yWindow="120" windowWidth="20740" windowHeight="9320" tabRatio="586"/>
  </bookViews>
  <sheets>
    <sheet name="1" sheetId="33" r:id="rId1"/>
    <sheet name="2" sheetId="32" r:id="rId2"/>
    <sheet name="3" sheetId="35" r:id="rId3"/>
    <sheet name="4 N° de Rol SII" sheetId="36" r:id="rId4"/>
    <sheet name="5 Fotografias" sheetId="38" r:id="rId5"/>
    <sheet name="5 Fotografias (2)" sheetId="40" r:id="rId6"/>
    <sheet name="Planos - Satelital" sheetId="42" r:id="rId7"/>
    <sheet name="INSTRUCTIVO" sheetId="39" r:id="rId8"/>
  </sheets>
  <definedNames>
    <definedName name="_xlnm._FilterDatabase" localSheetId="0" hidden="1">'1'!$B$35:$W$43</definedName>
    <definedName name="_xlnm._FilterDatabase" localSheetId="2" hidden="1">'3'!$C$11:$H$13</definedName>
    <definedName name="Errores">'1'!$N$350:$N$390</definedName>
    <definedName name="Print_Area" localSheetId="0">'1'!$B$1:$W$110</definedName>
    <definedName name="Print_Area" localSheetId="1">'2'!$B$1:$P$79</definedName>
    <definedName name="Print_Area" localSheetId="2">'3'!$B$1:$M$120</definedName>
    <definedName name="Print_Area" localSheetId="3">'4 N° de Rol SII'!$A$1:$M$79</definedName>
    <definedName name="Print_Area" localSheetId="7">INSTRUCTIVO!$B$1:$M$74</definedName>
  </definedName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2" i="35" l="1"/>
  <c r="O21" i="35"/>
  <c r="O20" i="35"/>
  <c r="O19" i="35"/>
  <c r="O18" i="35"/>
  <c r="L26" i="35"/>
  <c r="H28" i="35"/>
  <c r="G28" i="35"/>
  <c r="D34" i="32"/>
  <c r="D33" i="32"/>
  <c r="O28" i="35"/>
  <c r="F8" i="36"/>
  <c r="O23" i="35"/>
  <c r="O24" i="35"/>
  <c r="L28" i="35"/>
  <c r="F9" i="36"/>
  <c r="F7" i="36"/>
  <c r="E57" i="33"/>
  <c r="E58" i="33"/>
  <c r="G37" i="35"/>
  <c r="H36" i="35"/>
  <c r="H37" i="35"/>
  <c r="H34" i="35"/>
  <c r="P58" i="33"/>
  <c r="H26" i="35"/>
  <c r="G26" i="35"/>
  <c r="H25" i="35"/>
  <c r="H35" i="35"/>
  <c r="G25" i="35"/>
  <c r="G3" i="42"/>
  <c r="F3" i="42"/>
  <c r="F2" i="42"/>
  <c r="T79" i="33"/>
  <c r="U79" i="33"/>
  <c r="L71" i="33"/>
  <c r="G3" i="40"/>
  <c r="F3" i="40"/>
  <c r="F2" i="40"/>
  <c r="N358" i="33"/>
  <c r="Y19" i="33"/>
  <c r="T69" i="33"/>
  <c r="T68" i="33"/>
  <c r="U68" i="33"/>
  <c r="V53" i="33"/>
  <c r="P69" i="33"/>
  <c r="O69" i="33"/>
  <c r="P68" i="33"/>
  <c r="O68" i="33"/>
  <c r="P67" i="33"/>
  <c r="T67" i="33"/>
  <c r="I370" i="33"/>
  <c r="S61" i="33"/>
  <c r="S60" i="33"/>
  <c r="S59" i="33"/>
  <c r="S58" i="33"/>
  <c r="S57" i="33"/>
  <c r="I371" i="33"/>
  <c r="I369" i="33"/>
  <c r="I374" i="33"/>
  <c r="O79" i="33"/>
  <c r="P79" i="33"/>
  <c r="O78" i="33"/>
  <c r="P78" i="33"/>
  <c r="T78" i="33"/>
  <c r="U78" i="33"/>
  <c r="C3" i="35"/>
  <c r="C3" i="32"/>
  <c r="C3" i="42"/>
  <c r="O77" i="33"/>
  <c r="P77" i="33"/>
  <c r="T77" i="33"/>
  <c r="P76" i="33"/>
  <c r="P75" i="33"/>
  <c r="T75" i="33"/>
  <c r="U75" i="33"/>
  <c r="O75" i="33"/>
  <c r="O76" i="33"/>
  <c r="P462" i="33"/>
  <c r="N373" i="33"/>
  <c r="Y59" i="33"/>
  <c r="N372" i="33"/>
  <c r="Y58" i="33"/>
  <c r="N371" i="33"/>
  <c r="Y57" i="33"/>
  <c r="N370" i="33"/>
  <c r="Y56" i="33"/>
  <c r="N369" i="33"/>
  <c r="Y55" i="33"/>
  <c r="N368" i="33"/>
  <c r="Y52" i="33"/>
  <c r="N367" i="33"/>
  <c r="Y51" i="33"/>
  <c r="N366" i="33"/>
  <c r="Y50" i="33"/>
  <c r="N365" i="33"/>
  <c r="Y49" i="33"/>
  <c r="N364" i="33"/>
  <c r="Y48" i="33"/>
  <c r="G3" i="38"/>
  <c r="F3" i="38"/>
  <c r="F2" i="38"/>
  <c r="P60" i="33"/>
  <c r="P61" i="33"/>
  <c r="P50" i="33"/>
  <c r="P51" i="33"/>
  <c r="P52" i="33"/>
  <c r="T52" i="33"/>
  <c r="U52" i="33"/>
  <c r="P458" i="33"/>
  <c r="I372" i="33"/>
  <c r="I373" i="33"/>
  <c r="B110" i="33"/>
  <c r="H395" i="33"/>
  <c r="I447" i="33"/>
  <c r="I106" i="33"/>
  <c r="O392" i="33"/>
  <c r="T105" i="33"/>
  <c r="O50" i="33"/>
  <c r="N378" i="33"/>
  <c r="Y73" i="33"/>
  <c r="N377" i="33"/>
  <c r="Y64" i="33"/>
  <c r="N376" i="33"/>
  <c r="Y63" i="33"/>
  <c r="N375" i="33"/>
  <c r="Y62" i="33"/>
  <c r="F2" i="36"/>
  <c r="F3" i="36"/>
  <c r="G3" i="36"/>
  <c r="N357" i="33"/>
  <c r="Y18" i="33"/>
  <c r="N350" i="33"/>
  <c r="Y7" i="33"/>
  <c r="N351" i="33"/>
  <c r="Y9" i="33"/>
  <c r="N352" i="33"/>
  <c r="Y11" i="33"/>
  <c r="N354" i="33"/>
  <c r="Y12" i="33"/>
  <c r="N359" i="33"/>
  <c r="Y20" i="33"/>
  <c r="I34" i="35"/>
  <c r="O52" i="33"/>
  <c r="O51" i="33"/>
  <c r="N388" i="33"/>
  <c r="Y88" i="33"/>
  <c r="N387" i="33"/>
  <c r="Y85" i="33"/>
  <c r="N386" i="33"/>
  <c r="Y84" i="33"/>
  <c r="N385" i="33"/>
  <c r="Y83" i="33"/>
  <c r="N384" i="33"/>
  <c r="Y82" i="33"/>
  <c r="G3" i="35"/>
  <c r="F3" i="35"/>
  <c r="F2" i="35"/>
  <c r="H3" i="32"/>
  <c r="G3" i="32"/>
  <c r="G2" i="32"/>
  <c r="N361" i="33"/>
  <c r="C34" i="35"/>
  <c r="N360" i="33"/>
  <c r="N362" i="33"/>
  <c r="F345" i="33"/>
  <c r="M345" i="33"/>
  <c r="F342" i="33"/>
  <c r="O342" i="33"/>
  <c r="AL4" i="33"/>
  <c r="O60" i="33"/>
  <c r="O61" i="33"/>
  <c r="O57" i="33"/>
  <c r="P15" i="35"/>
  <c r="T50" i="33"/>
  <c r="U50" i="33"/>
  <c r="P53" i="33"/>
  <c r="O53" i="33"/>
  <c r="P57" i="33"/>
  <c r="N374" i="33"/>
  <c r="Y61" i="33"/>
  <c r="V69" i="33"/>
  <c r="H447" i="33"/>
  <c r="G106" i="33"/>
  <c r="T51" i="33"/>
  <c r="U51" i="33"/>
  <c r="U53" i="33"/>
  <c r="O26" i="35"/>
  <c r="O25" i="35"/>
  <c r="C3" i="36"/>
  <c r="T61" i="33"/>
  <c r="T60" i="33"/>
  <c r="V60" i="33"/>
  <c r="P70" i="33"/>
  <c r="T57" i="33"/>
  <c r="V57" i="33"/>
  <c r="C3" i="38"/>
  <c r="C3" i="40"/>
  <c r="I375" i="33"/>
  <c r="O70" i="33"/>
  <c r="V79" i="33"/>
  <c r="V78" i="33"/>
  <c r="J345" i="33"/>
  <c r="O345" i="33"/>
  <c r="K345" i="33"/>
  <c r="K342" i="33"/>
  <c r="N342" i="33"/>
  <c r="U67" i="33"/>
  <c r="O58" i="33"/>
  <c r="P16" i="35"/>
  <c r="G34" i="35"/>
  <c r="N345" i="33"/>
  <c r="I345" i="33"/>
  <c r="H345" i="33"/>
  <c r="L345" i="33"/>
  <c r="J342" i="33"/>
  <c r="M342" i="33"/>
  <c r="H342" i="33"/>
  <c r="I342" i="33"/>
  <c r="L342" i="33"/>
  <c r="T70" i="33"/>
  <c r="U69" i="33"/>
  <c r="V68" i="33"/>
  <c r="G35" i="35"/>
  <c r="T58" i="33"/>
  <c r="G36" i="35"/>
  <c r="V77" i="33"/>
  <c r="U77" i="33"/>
  <c r="V75" i="33"/>
  <c r="P80" i="33"/>
  <c r="O80" i="33"/>
  <c r="T76" i="33"/>
  <c r="T53" i="33"/>
  <c r="V67" i="33"/>
  <c r="V70" i="33"/>
  <c r="V61" i="33"/>
  <c r="I25" i="35"/>
  <c r="P17" i="35"/>
  <c r="P19" i="35"/>
  <c r="Q19" i="35"/>
  <c r="U61" i="33"/>
  <c r="U60" i="33"/>
  <c r="U57" i="33"/>
  <c r="G346" i="33"/>
  <c r="G345" i="33"/>
  <c r="N356" i="33"/>
  <c r="Y15" i="33"/>
  <c r="U70" i="33"/>
  <c r="K34" i="35"/>
  <c r="J34" i="35"/>
  <c r="G343" i="33"/>
  <c r="G342" i="33"/>
  <c r="N355" i="33"/>
  <c r="Y13" i="33"/>
  <c r="V58" i="33"/>
  <c r="U58" i="33"/>
  <c r="V76" i="33"/>
  <c r="V80" i="33"/>
  <c r="U76" i="33"/>
  <c r="U80" i="33"/>
  <c r="T80" i="33"/>
  <c r="P18" i="35"/>
  <c r="Q18" i="35"/>
  <c r="P25" i="35"/>
  <c r="Q25" i="35"/>
  <c r="P20" i="35"/>
  <c r="Q20" i="35"/>
  <c r="P28" i="35"/>
  <c r="P26" i="35"/>
  <c r="P24" i="35"/>
  <c r="Q24" i="35"/>
  <c r="P21" i="35"/>
  <c r="Q21" i="35"/>
  <c r="P22" i="35"/>
  <c r="Q22" i="35"/>
  <c r="P23" i="35"/>
  <c r="Q23" i="35"/>
  <c r="I26" i="35"/>
  <c r="I35" i="35"/>
  <c r="J25" i="35"/>
  <c r="K25" i="35"/>
  <c r="O59" i="33"/>
  <c r="P59" i="33"/>
  <c r="T59" i="33"/>
  <c r="Q26" i="35"/>
  <c r="K26" i="35"/>
  <c r="J26" i="35"/>
  <c r="K35" i="35"/>
  <c r="J35" i="35"/>
  <c r="U59" i="33"/>
  <c r="U62" i="33"/>
  <c r="U71" i="33"/>
  <c r="T62" i="33"/>
  <c r="V59" i="33"/>
  <c r="V62" i="33"/>
  <c r="P62" i="33"/>
  <c r="O62" i="33"/>
  <c r="S83" i="33"/>
  <c r="T71" i="33"/>
  <c r="P87" i="33"/>
  <c r="O87" i="33"/>
  <c r="B109" i="33"/>
  <c r="P83" i="33"/>
  <c r="V71" i="33"/>
  <c r="S87" i="33"/>
  <c r="U87" i="33"/>
  <c r="U83" i="33"/>
  <c r="S88" i="33"/>
  <c r="M102" i="33"/>
  <c r="P88" i="33"/>
  <c r="O83" i="33"/>
  <c r="I36" i="35"/>
  <c r="P84" i="33"/>
  <c r="M105" i="33"/>
  <c r="H105" i="33"/>
  <c r="G105" i="33"/>
  <c r="M104" i="33"/>
  <c r="M103" i="33"/>
  <c r="K102" i="33"/>
  <c r="O84" i="33"/>
  <c r="U84" i="33"/>
  <c r="P85" i="33"/>
  <c r="O85" i="33"/>
  <c r="I37" i="35"/>
  <c r="K36" i="35"/>
  <c r="J36" i="35"/>
  <c r="P89" i="33"/>
  <c r="O89" i="33"/>
  <c r="N379" i="33"/>
  <c r="U88" i="33"/>
  <c r="P102" i="33"/>
  <c r="O102" i="33"/>
  <c r="P460" i="33"/>
  <c r="I28" i="35"/>
  <c r="Q28" i="35"/>
  <c r="P459" i="33"/>
  <c r="P461" i="33"/>
  <c r="R102" i="33"/>
  <c r="J37" i="35"/>
  <c r="J38" i="35"/>
  <c r="K37" i="35"/>
  <c r="K38" i="35"/>
  <c r="N389" i="33"/>
  <c r="Q93" i="33"/>
  <c r="Q92" i="33"/>
  <c r="S84" i="33"/>
  <c r="U85" i="33"/>
  <c r="S85" i="33"/>
  <c r="K103" i="33"/>
  <c r="H102" i="33"/>
  <c r="K104" i="33"/>
  <c r="P105" i="33"/>
  <c r="O105" i="33"/>
  <c r="K105" i="33"/>
  <c r="Q94" i="33"/>
  <c r="H103" i="33"/>
  <c r="H104" i="33"/>
  <c r="G102" i="33"/>
  <c r="H3" i="33"/>
  <c r="B108" i="33"/>
  <c r="H1" i="33"/>
  <c r="J28" i="35"/>
  <c r="K28" i="35"/>
  <c r="G104" i="33"/>
  <c r="P104" i="33"/>
  <c r="O104" i="33"/>
  <c r="G103" i="33"/>
  <c r="P103" i="33"/>
  <c r="O103" i="33"/>
</calcChain>
</file>

<file path=xl/comments1.xml><?xml version="1.0" encoding="utf-8"?>
<comments xmlns="http://schemas.openxmlformats.org/spreadsheetml/2006/main">
  <authors>
    <author>CGOS213K</author>
    <author>german</author>
    <author>GOSD</author>
    <author>Senn Duran, German</author>
    <author>..</author>
  </authors>
  <commentList>
    <comment ref="F14" authorId="0">
      <text>
        <r>
          <rPr>
            <sz val="9"/>
            <color indexed="81"/>
            <rFont val="Tahoma"/>
            <family val="2"/>
          </rPr>
          <t xml:space="preserve">Si dirección del SII difiere de la señalada en títulos o en lo observado en visita a terreno </t>
        </r>
        <r>
          <rPr>
            <u/>
            <sz val="9"/>
            <color indexed="81"/>
            <rFont val="Tahoma"/>
            <family val="2"/>
          </rPr>
          <t>incluir ambas direcciones</t>
        </r>
        <r>
          <rPr>
            <sz val="9"/>
            <color indexed="81"/>
            <rFont val="Tahoma"/>
            <family val="2"/>
          </rPr>
          <t>, dejando la del SII entre paréntesis.</t>
        </r>
      </text>
    </comment>
    <comment ref="Q38" authorId="1">
      <text>
        <r>
          <rPr>
            <b/>
            <sz val="8"/>
            <color indexed="81"/>
            <rFont val="Tahoma"/>
            <family val="2"/>
          </rPr>
          <t xml:space="preserve">Se ingresa en hoja N° 5
</t>
        </r>
      </text>
    </comment>
    <comment ref="F39" authorId="2">
      <text>
        <r>
          <rPr>
            <sz val="8"/>
            <color indexed="81"/>
            <rFont val="Tahoma"/>
            <family val="2"/>
          </rPr>
          <t>Corresponde a  la estimación a grandes rasgos de cuantos años le queda a la vivienda, en el evento que se realicen las mantenciones propias del paso de los años.</t>
        </r>
      </text>
    </comment>
    <comment ref="Q39" authorId="1">
      <text>
        <r>
          <rPr>
            <b/>
            <sz val="8"/>
            <color indexed="81"/>
            <rFont val="Tahoma"/>
            <family val="2"/>
          </rPr>
          <t xml:space="preserve">Se ingresa en hoja N° 5
</t>
        </r>
      </text>
    </comment>
    <comment ref="F40" authorId="2">
      <text>
        <r>
          <rPr>
            <sz val="8"/>
            <color indexed="81"/>
            <rFont val="Tahoma"/>
            <family val="2"/>
          </rPr>
          <t>Corresponde a grandes rasgos la duración estimada en años, que tendrá la vivienda cumpliendo correctamente con la función para la cual ha sido creada y las debidas mantenciones.</t>
        </r>
      </text>
    </comment>
    <comment ref="Q40" authorId="1">
      <text>
        <r>
          <rPr>
            <b/>
            <sz val="8"/>
            <color indexed="81"/>
            <rFont val="Tahoma"/>
            <family val="2"/>
          </rPr>
          <t xml:space="preserve">Se ingresa en hoja N° 5
</t>
        </r>
      </text>
    </comment>
    <comment ref="F41" authorId="2">
      <text>
        <r>
          <rPr>
            <sz val="8"/>
            <color indexed="81"/>
            <rFont val="Tahoma"/>
            <family val="2"/>
          </rPr>
          <t>Corresponde a  la estimación a grandes rasgos de cuantos años le queda a la vivienda, en el evento que se realicen las mantenciones propias del paso de los años.</t>
        </r>
      </text>
    </comment>
    <comment ref="F42" authorId="1">
      <text>
        <r>
          <rPr>
            <sz val="8"/>
            <color indexed="81"/>
            <rFont val="Tahoma"/>
            <family val="2"/>
          </rPr>
          <t xml:space="preserve">Utilizar solo para departamentos. 
</t>
        </r>
      </text>
    </comment>
    <comment ref="Q42" authorId="3">
      <text>
        <r>
          <rPr>
            <b/>
            <sz val="9"/>
            <color indexed="81"/>
            <rFont val="Tahoma"/>
            <family val="2"/>
          </rPr>
          <t>Senn Duran, German:</t>
        </r>
        <r>
          <rPr>
            <sz val="9"/>
            <color indexed="81"/>
            <rFont val="Tahoma"/>
            <family val="2"/>
          </rPr>
          <t xml:space="preserve">
Indicar si esta afecta, no tiene  o no se tiene información.</t>
        </r>
      </text>
    </comment>
    <comment ref="F50" authorId="4">
      <text>
        <r>
          <rPr>
            <sz val="8"/>
            <color indexed="81"/>
            <rFont val="Tahoma"/>
            <family val="2"/>
          </rPr>
          <t>Zonas o sectores del terreno a valorizar.</t>
        </r>
      </text>
    </comment>
    <comment ref="H50" authorId="4">
      <text>
        <r>
          <rPr>
            <sz val="8"/>
            <color indexed="81"/>
            <rFont val="Tahoma"/>
            <family val="2"/>
          </rPr>
          <t>Superficie de la zona o sector a valorizar, en m².
El total de las tres zonas deberá ser igual a la superficie útil del sitio.</t>
        </r>
      </text>
    </comment>
    <comment ref="N50" authorId="4">
      <text>
        <r>
          <rPr>
            <sz val="8"/>
            <color indexed="81"/>
            <rFont val="Tahoma"/>
            <family val="2"/>
          </rPr>
          <t>Valor unitario del paño, en $/m².</t>
        </r>
      </text>
    </comment>
    <comment ref="F57" authorId="4">
      <text>
        <r>
          <rPr>
            <sz val="8"/>
            <rFont val="Tahoma"/>
            <family val="2"/>
          </rPr>
          <t>Nombres de las edificaciones.</t>
        </r>
      </text>
    </comment>
    <comment ref="H57" authorId="4">
      <text>
        <r>
          <rPr>
            <sz val="8"/>
            <rFont val="Tahoma"/>
            <family val="2"/>
          </rPr>
          <t>Superficie de las edificaciones en m².</t>
        </r>
      </text>
    </comment>
    <comment ref="N57" authorId="4">
      <text>
        <r>
          <rPr>
            <sz val="8"/>
            <color indexed="81"/>
            <rFont val="Tahoma"/>
            <family val="2"/>
          </rPr>
          <t>Valor unitario actual de la edificación (ya depreciada). En $/m².</t>
        </r>
      </text>
    </comment>
    <comment ref="N67" authorId="4">
      <text>
        <r>
          <rPr>
            <sz val="8"/>
            <color indexed="81"/>
            <rFont val="Tahoma"/>
            <family val="2"/>
          </rPr>
          <t>Valor unitario actual de la edificación (ya depreciada). En $/m².</t>
        </r>
      </text>
    </comment>
    <comment ref="N75" authorId="4">
      <text>
        <r>
          <rPr>
            <sz val="8"/>
            <color indexed="81"/>
            <rFont val="Tahoma"/>
            <family val="2"/>
          </rPr>
          <t>Valor unitario actual de la edificación (ya depreciada). En $/m².</t>
        </r>
      </text>
    </comment>
    <comment ref="N85" authorId="0">
      <text>
        <r>
          <rPr>
            <sz val="8"/>
            <color indexed="81"/>
            <rFont val="Tahoma"/>
            <family val="2"/>
          </rPr>
          <t xml:space="preserve">Tasa de Rentabilidad: Puede ser modificada, dependiendo de las características propias del bien. 
</t>
        </r>
      </text>
    </comment>
    <comment ref="N86" authorId="0">
      <text>
        <r>
          <rPr>
            <sz val="8"/>
            <color indexed="81"/>
            <rFont val="Tahoma"/>
            <family val="2"/>
          </rPr>
          <t xml:space="preserve">N° de meses considerados para calcular el valor renta. Normalmente se utiliza entre 10 y 11 meses, siendo los restantes para mantención y contribuciones.
</t>
        </r>
      </text>
    </comment>
    <comment ref="P102" authorId="0">
      <text>
        <r>
          <rPr>
            <sz val="8"/>
            <color indexed="81"/>
            <rFont val="Tahoma"/>
            <family val="2"/>
          </rPr>
          <t xml:space="preserve">Tasador debe ingresar el valor comercial estimado, producto del análisis efectuados en la hoja 3. Con el valor físcio, renta, mercado, etc. El valor tasado es:
</t>
        </r>
      </text>
    </comment>
    <comment ref="F103" authorId="4">
      <text>
        <r>
          <rPr>
            <sz val="8"/>
            <color indexed="81"/>
            <rFont val="Tahoma"/>
            <family val="2"/>
          </rPr>
          <t>Ajuste del valor liquidación de la hipoteca</t>
        </r>
      </text>
    </comment>
    <comment ref="J103" authorId="4">
      <text>
        <r>
          <rPr>
            <sz val="8"/>
            <color indexed="81"/>
            <rFont val="Tahoma"/>
            <family val="2"/>
          </rPr>
          <t>Ajuste del valor liquidación de las prendas</t>
        </r>
      </text>
    </comment>
    <comment ref="J104" authorId="4">
      <text>
        <r>
          <rPr>
            <sz val="8"/>
            <color indexed="81"/>
            <rFont val="Tahoma"/>
            <family val="2"/>
          </rPr>
          <t>Ajuste del valor liquidación de las prendas</t>
        </r>
      </text>
    </comment>
  </commentList>
</comments>
</file>

<file path=xl/comments2.xml><?xml version="1.0" encoding="utf-8"?>
<comments xmlns="http://schemas.openxmlformats.org/spreadsheetml/2006/main">
  <authors>
    <author>..</author>
  </authors>
  <commentList>
    <comment ref="D33" authorId="0">
      <text>
        <r>
          <rPr>
            <b/>
            <sz val="8"/>
            <color indexed="81"/>
            <rFont val="Tahoma"/>
            <family val="2"/>
          </rPr>
          <t>No ingresar, nombres se copian de pág. 1</t>
        </r>
      </text>
    </comment>
  </commentList>
</comments>
</file>

<file path=xl/comments3.xml><?xml version="1.0" encoding="utf-8"?>
<comments xmlns="http://schemas.openxmlformats.org/spreadsheetml/2006/main">
  <authors>
    <author>ERPM</author>
    <author>GOSD</author>
    <author>..</author>
  </authors>
  <commentList>
    <comment ref="F13" authorId="0">
      <text>
        <r>
          <rPr>
            <sz val="8"/>
            <color indexed="81"/>
            <rFont val="Tahoma"/>
            <family val="2"/>
          </rPr>
          <t>Fecha de adquisisicón indicada en el documento aportado.</t>
        </r>
      </text>
    </comment>
    <comment ref="G13" authorId="1">
      <text>
        <r>
          <rPr>
            <sz val="8"/>
            <color indexed="81"/>
            <rFont val="Tahoma"/>
            <family val="2"/>
          </rPr>
          <t xml:space="preserve">Valor de compra indicado en el documento de respaldo. Transformarlo en UF a la fecha del Informe.
</t>
        </r>
      </text>
    </comment>
    <comment ref="C18" authorId="2">
      <text>
        <r>
          <rPr>
            <sz val="8"/>
            <color indexed="81"/>
            <rFont val="Tahoma"/>
            <family val="2"/>
          </rPr>
          <t>Casa, departamento, local, sitio eriazo, etc.</t>
        </r>
      </text>
    </comment>
    <comment ref="G18" authorId="2">
      <text>
        <r>
          <rPr>
            <sz val="8"/>
            <color indexed="81"/>
            <rFont val="Tahoma"/>
            <family val="2"/>
          </rPr>
          <t>Superficie del sitio o lote</t>
        </r>
      </text>
    </comment>
    <comment ref="H18" authorId="2">
      <text>
        <r>
          <rPr>
            <sz val="8"/>
            <color indexed="81"/>
            <rFont val="Tahoma"/>
            <family val="2"/>
          </rPr>
          <t>Superficie total edificada.</t>
        </r>
      </text>
    </comment>
    <comment ref="I18" authorId="2">
      <text>
        <r>
          <rPr>
            <sz val="8"/>
            <color indexed="81"/>
            <rFont val="Tahoma"/>
            <family val="2"/>
          </rPr>
          <t>Valor de venta publicado</t>
        </r>
      </text>
    </comment>
  </commentList>
</comments>
</file>

<file path=xl/sharedStrings.xml><?xml version="1.0" encoding="utf-8"?>
<sst xmlns="http://schemas.openxmlformats.org/spreadsheetml/2006/main" count="1003" uniqueCount="628">
  <si>
    <t>$</t>
  </si>
  <si>
    <t>Fecha</t>
  </si>
  <si>
    <t>Terreno</t>
  </si>
  <si>
    <t xml:space="preserve">Solicitante </t>
  </si>
  <si>
    <t xml:space="preserve">R.U.T. </t>
  </si>
  <si>
    <t>Nº</t>
  </si>
  <si>
    <t>%</t>
  </si>
  <si>
    <t>UF</t>
  </si>
  <si>
    <t>Tipo</t>
  </si>
  <si>
    <t>Rut:</t>
  </si>
  <si>
    <t>Arteria principal:</t>
  </si>
  <si>
    <t>Nombre</t>
  </si>
  <si>
    <t>UF/m²</t>
  </si>
  <si>
    <t>$/m²</t>
  </si>
  <si>
    <t>m²</t>
  </si>
  <si>
    <t>Superficie</t>
  </si>
  <si>
    <t>Total</t>
  </si>
  <si>
    <t>Prenda</t>
  </si>
  <si>
    <t>Identificación de las Edificaciones</t>
  </si>
  <si>
    <t>A</t>
  </si>
  <si>
    <t>B</t>
  </si>
  <si>
    <t>C</t>
  </si>
  <si>
    <t>Obras Complementarias (Hipotecables - Prendables)</t>
  </si>
  <si>
    <t>Ajuste</t>
  </si>
  <si>
    <t>Situación</t>
  </si>
  <si>
    <t>Situación Municipal</t>
  </si>
  <si>
    <t>-</t>
  </si>
  <si>
    <t>Clasificacion</t>
  </si>
  <si>
    <t>Calidad</t>
  </si>
  <si>
    <t>Ubicación calle:</t>
  </si>
  <si>
    <t>Sector de ingreso:</t>
  </si>
  <si>
    <t>Región</t>
  </si>
  <si>
    <t>Unidad Solicitante:</t>
  </si>
  <si>
    <t>Colegios:</t>
  </si>
  <si>
    <t>Errores</t>
  </si>
  <si>
    <t>Mensajes en caso de error</t>
  </si>
  <si>
    <t>Departamento Habitación</t>
  </si>
  <si>
    <t>Ajuste prenda</t>
  </si>
  <si>
    <t>Ajuste hipoteca</t>
  </si>
  <si>
    <t>Unidad</t>
  </si>
  <si>
    <t>Comuna:</t>
  </si>
  <si>
    <t>Ciudad:</t>
  </si>
  <si>
    <t>Años</t>
  </si>
  <si>
    <t>Interés del sector:</t>
  </si>
  <si>
    <t>Locomoción:</t>
  </si>
  <si>
    <t>Acogido a:</t>
  </si>
  <si>
    <t>DFL. 2 /59 (Viv. Económica)</t>
  </si>
  <si>
    <t>DL. 2552 /79 (Viv. Social)</t>
  </si>
  <si>
    <t>DL. 3516 /80 (Predios Rústicos)</t>
  </si>
  <si>
    <t>Tendencia:</t>
  </si>
  <si>
    <t>Cliente</t>
  </si>
  <si>
    <t>Propietario</t>
  </si>
  <si>
    <t>Antigüedad</t>
  </si>
  <si>
    <t>Otros</t>
  </si>
  <si>
    <t>L. 19537 /97 (Cop. Inmobiliaria)</t>
  </si>
  <si>
    <t>Topografía</t>
  </si>
  <si>
    <t>Forma</t>
  </si>
  <si>
    <t>Calidad de la Garantía :</t>
  </si>
  <si>
    <t>Conservación:</t>
  </si>
  <si>
    <t>Entrepiso</t>
  </si>
  <si>
    <t>Terminación exterior</t>
  </si>
  <si>
    <t>Terminación interior</t>
  </si>
  <si>
    <t>Pavimentos</t>
  </si>
  <si>
    <t>Puertas / Ventanas</t>
  </si>
  <si>
    <t>Artef. sanitarios, grifería</t>
  </si>
  <si>
    <t>Muebles fijos y zócalos</t>
  </si>
  <si>
    <t>Aislación y calefacción</t>
  </si>
  <si>
    <t>Techumbre y Cubierta</t>
  </si>
  <si>
    <t>Programa de Recintos</t>
  </si>
  <si>
    <t>Estructura</t>
  </si>
  <si>
    <t>Divisiones interiores</t>
  </si>
  <si>
    <t>Cielos</t>
  </si>
  <si>
    <t>situación municipal edif.2</t>
  </si>
  <si>
    <t>situación municipal edif.3</t>
  </si>
  <si>
    <t>situación municipal edif.4</t>
  </si>
  <si>
    <t>situación municipal edif.5</t>
  </si>
  <si>
    <t>prenda/hipoteca edif.1</t>
  </si>
  <si>
    <t>prenda/hipoteca edif.2</t>
  </si>
  <si>
    <t>prenda/hipoteca edif.3</t>
  </si>
  <si>
    <t>prenda/hipoteca edif.4</t>
  </si>
  <si>
    <t>prenda/hipoteca edif.5</t>
  </si>
  <si>
    <t>nombre edif. 1</t>
  </si>
  <si>
    <t>nombre edif. 2</t>
  </si>
  <si>
    <t>nombre edif. 3</t>
  </si>
  <si>
    <t>nombre edif. 4</t>
  </si>
  <si>
    <t>nombre edif. 5</t>
  </si>
  <si>
    <t>valor comercial</t>
  </si>
  <si>
    <t>hoja 2</t>
  </si>
  <si>
    <t>arteria principal</t>
  </si>
  <si>
    <t>ubicación calle</t>
  </si>
  <si>
    <t>colegios</t>
  </si>
  <si>
    <t>locomoción</t>
  </si>
  <si>
    <t>Ejecutivo:</t>
  </si>
  <si>
    <t>Tipo de Informe:</t>
  </si>
  <si>
    <t>Item</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</si>
  <si>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</si>
  <si>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</si>
  <si>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</si>
  <si>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</si>
  <si>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</si>
  <si>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</si>
  <si>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</si>
  <si>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</si>
  <si>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</si>
  <si>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</si>
  <si>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</si>
  <si>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</si>
  <si>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</si>
  <si>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</si>
  <si>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</si>
  <si>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</si>
  <si>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</si>
  <si>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</si>
  <si>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</si>
  <si>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</si>
  <si>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</si>
  <si>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</si>
  <si>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</si>
  <si>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</si>
  <si>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</si>
  <si>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</si>
  <si>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</si>
  <si>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</si>
  <si>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</si>
  <si>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</si>
  <si>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G-1</t>
  </si>
  <si>
    <t>G-2</t>
  </si>
  <si>
    <t>G-3</t>
  </si>
  <si>
    <t>G-4</t>
  </si>
  <si>
    <t>G-5</t>
  </si>
  <si>
    <t>H-1</t>
  </si>
  <si>
    <t>H-2</t>
  </si>
  <si>
    <t>H-3</t>
  </si>
  <si>
    <t>H-4</t>
  </si>
  <si>
    <t>H-5</t>
  </si>
  <si>
    <t>K-1</t>
  </si>
  <si>
    <t>K-2</t>
  </si>
  <si>
    <t>K-3</t>
  </si>
  <si>
    <t>K-4</t>
  </si>
  <si>
    <t>K-5</t>
  </si>
  <si>
    <t>Municipal</t>
  </si>
  <si>
    <t>CE-1</t>
  </si>
  <si>
    <t>CE-2</t>
  </si>
  <si>
    <t>CE-3</t>
  </si>
  <si>
    <t>CE-4</t>
  </si>
  <si>
    <t>CE-5</t>
  </si>
  <si>
    <t>BA-1</t>
  </si>
  <si>
    <t>BA-2</t>
  </si>
  <si>
    <t>BA-3</t>
  </si>
  <si>
    <t>BA-4</t>
  </si>
  <si>
    <t>BA-5</t>
  </si>
  <si>
    <t>BE-1</t>
  </si>
  <si>
    <t>BE-2</t>
  </si>
  <si>
    <t>BE-3</t>
  </si>
  <si>
    <t>BE-4</t>
  </si>
  <si>
    <t>BE-5</t>
  </si>
  <si>
    <t>AA-1</t>
  </si>
  <si>
    <t>AA-2</t>
  </si>
  <si>
    <t>AA-3</t>
  </si>
  <si>
    <t>EE-1</t>
  </si>
  <si>
    <t>EE-2</t>
  </si>
  <si>
    <t>EE-3</t>
  </si>
  <si>
    <t>Construcciones</t>
  </si>
  <si>
    <t>m² totales construidos</t>
  </si>
  <si>
    <t>Nº Solicitud Tasación</t>
  </si>
  <si>
    <t>Antecedente</t>
  </si>
  <si>
    <t>Monto UF</t>
  </si>
  <si>
    <t>Observación</t>
  </si>
  <si>
    <t xml:space="preserve">N° </t>
  </si>
  <si>
    <t>Promedio de la Muestra</t>
  </si>
  <si>
    <t>Superficies m²</t>
  </si>
  <si>
    <t>Indices Referencia UF/m²</t>
  </si>
  <si>
    <t>Escritura de Compra</t>
  </si>
  <si>
    <t>Escritura de Hipoteca</t>
  </si>
  <si>
    <t xml:space="preserve">Promesa de compraventa </t>
  </si>
  <si>
    <t>Otro documento</t>
  </si>
  <si>
    <t>Parte del Rol</t>
  </si>
  <si>
    <t>Un solo rol</t>
  </si>
  <si>
    <t>Mas de un rol</t>
  </si>
  <si>
    <t>HIPOTECA</t>
  </si>
  <si>
    <t>COMERCIAL</t>
  </si>
  <si>
    <t>CROQUIS DE UBICACIÓN</t>
  </si>
  <si>
    <t>DESCRIPCIÓN DEL SECTOR</t>
  </si>
  <si>
    <t>Comercio:</t>
  </si>
  <si>
    <t>(3/4)</t>
  </si>
  <si>
    <t>A) Valor de Adquisición</t>
  </si>
  <si>
    <t>Dirección / Ubicación</t>
  </si>
  <si>
    <t>B) Promedio Referencias de Mercado</t>
  </si>
  <si>
    <t>Valor Comercial Estimado por Tasador</t>
  </si>
  <si>
    <t>Rol Matriz</t>
  </si>
  <si>
    <t>Roles) en Trámite</t>
  </si>
  <si>
    <t>VALORES</t>
  </si>
  <si>
    <t>LIQUIDACION</t>
  </si>
  <si>
    <t>N°</t>
  </si>
  <si>
    <t>Vida Util</t>
  </si>
  <si>
    <t>Leyes que se Acoge</t>
  </si>
  <si>
    <t>UF a la Fecha</t>
  </si>
  <si>
    <t>Area Hipotecaría</t>
  </si>
  <si>
    <t>Leasing</t>
  </si>
  <si>
    <t>Sucursales</t>
  </si>
  <si>
    <t>FIRMA</t>
  </si>
  <si>
    <t>Tipo Tasación</t>
  </si>
  <si>
    <t>Unidad Solicitante</t>
  </si>
  <si>
    <t>Ejecutivo</t>
  </si>
  <si>
    <t>Rut-dv cliente</t>
  </si>
  <si>
    <t>Rut-dv propietario</t>
  </si>
  <si>
    <t>Rol sii</t>
  </si>
  <si>
    <t>Vida útil</t>
  </si>
  <si>
    <t>Sello verde</t>
  </si>
  <si>
    <t>Situación municipal edif.1</t>
  </si>
  <si>
    <t>Ingresar Cliente</t>
  </si>
  <si>
    <t>Tipo de Bien</t>
  </si>
  <si>
    <t>comercio</t>
  </si>
  <si>
    <t>(2/4)</t>
  </si>
  <si>
    <t xml:space="preserve">Cliente: </t>
  </si>
  <si>
    <t>Nº Solicitud de Tasación</t>
  </si>
  <si>
    <t>AJUSTE SBIF</t>
  </si>
  <si>
    <t>Ajuste sbiF</t>
  </si>
  <si>
    <t>C) Resumen y Comparación de Valores Recopilados en basea a índices</t>
  </si>
  <si>
    <t>Vida Remanente</t>
  </si>
  <si>
    <t xml:space="preserve">Características </t>
  </si>
  <si>
    <t>Superficie m2</t>
  </si>
  <si>
    <t>Sello de Gases</t>
  </si>
  <si>
    <t xml:space="preserve">Total Avalúo Fiscal </t>
  </si>
  <si>
    <t>Fecha:</t>
  </si>
  <si>
    <t>Permiso ampliación</t>
  </si>
  <si>
    <t>Permiso Edificación</t>
  </si>
  <si>
    <t>Certificado Recepción</t>
  </si>
  <si>
    <t>Otras Unidades</t>
  </si>
  <si>
    <t>Hipotecar en conjunto</t>
  </si>
  <si>
    <t>No se definen</t>
  </si>
  <si>
    <t>Roles independientes</t>
  </si>
  <si>
    <t>N° Interno Tasador</t>
  </si>
  <si>
    <t>Promedios</t>
  </si>
  <si>
    <t>Recepción Municipal</t>
  </si>
  <si>
    <t>Casa en Parcela de Agrado</t>
  </si>
  <si>
    <t>Identificación SII / Tesorería</t>
  </si>
  <si>
    <t>Contribuciones</t>
  </si>
  <si>
    <t xml:space="preserve">XIII Región Metropolitana de Santiago </t>
  </si>
  <si>
    <t xml:space="preserve">XV Región de Arica y Parinacota </t>
  </si>
  <si>
    <t>I Región de Tarapacá</t>
  </si>
  <si>
    <t>II Región de Antofagasta</t>
  </si>
  <si>
    <t xml:space="preserve">III Región de Atacama </t>
  </si>
  <si>
    <t xml:space="preserve">IV Región de Coquimbo </t>
  </si>
  <si>
    <t xml:space="preserve">V Región de Valparaíso </t>
  </si>
  <si>
    <t xml:space="preserve">VII Región del Maule </t>
  </si>
  <si>
    <t xml:space="preserve">IX Región de la Aracucanía </t>
  </si>
  <si>
    <t xml:space="preserve">XIV Región de los Ríos </t>
  </si>
  <si>
    <t xml:space="preserve">X Región de los Lagos </t>
  </si>
  <si>
    <t xml:space="preserve">XII Región de Magallanes y la Antártica Chilena </t>
  </si>
  <si>
    <t>VI Región del Lib. Gral. Bernardo O’Higgins</t>
  </si>
  <si>
    <t xml:space="preserve">XI Región Aisén Gral. Carlos Ibáñez del Campo </t>
  </si>
  <si>
    <t xml:space="preserve">VIII Región del Bío Bío </t>
  </si>
  <si>
    <t>I. INDIVIDUALIZACIÓN DEL CLIENTE Y PROPIEDAD A TASAR</t>
  </si>
  <si>
    <t>II. DESCRIPCIÓN GENERAL DEL BIEN TASADO</t>
  </si>
  <si>
    <t>VIII. EMPLAZAMIENTO DE LAS EDIFICACIONES EN LA PROPIEDAD Y DESLINDES DEL TERRENO (DIBUJAR)</t>
  </si>
  <si>
    <t>IX. DESCRIPCIÓN DE LAS EDIFICACIONES</t>
  </si>
  <si>
    <t>X. CRITERIOS DE TASACION</t>
  </si>
  <si>
    <t>VII. DESCRIPCION DEL SECTOR</t>
  </si>
  <si>
    <t>Destino:</t>
  </si>
  <si>
    <t>Destinos</t>
  </si>
  <si>
    <t>Habitación</t>
  </si>
  <si>
    <t>III. ANTECEDENTES TECNICO - LEGALES DEL INMUEBLE</t>
  </si>
  <si>
    <t>N° Rol Principal</t>
  </si>
  <si>
    <t>Sub Total Terreno</t>
  </si>
  <si>
    <t>Sub Total Construcciones</t>
  </si>
  <si>
    <t>m² de terreno</t>
  </si>
  <si>
    <t>N° Rol (es) Sec.</t>
  </si>
  <si>
    <t>Frente</t>
  </si>
  <si>
    <t>Fondo</t>
  </si>
  <si>
    <t>m.</t>
  </si>
  <si>
    <t>Valor Unitario</t>
  </si>
  <si>
    <t>0:No 1:Sí</t>
  </si>
  <si>
    <t>Valor Comercial</t>
  </si>
  <si>
    <t>Valor Liquidación</t>
  </si>
  <si>
    <t>VALORES DE TASACION</t>
  </si>
  <si>
    <t>Expropiaciones</t>
  </si>
  <si>
    <t>IDENTIFICACION DELTASADOR</t>
  </si>
  <si>
    <t>IV. VALORES UNITARIOS CONSIDERADOS POR TASADOR</t>
  </si>
  <si>
    <t>V. VALORES FINALES DE TASACION Y CALIDAD DE LA GARANTIA</t>
  </si>
  <si>
    <t>Nombre empresa</t>
  </si>
  <si>
    <t>Supervisor</t>
  </si>
  <si>
    <t>Fono / mail</t>
  </si>
  <si>
    <t>Profesión Tasador</t>
  </si>
  <si>
    <t>Rut Emp.</t>
  </si>
  <si>
    <t>VI. RECOMENDACIONES DEL TASADOR</t>
  </si>
  <si>
    <t>Nombre Tasador</t>
  </si>
  <si>
    <t>GARANTIA</t>
  </si>
  <si>
    <t>CODIGO INTERNO</t>
  </si>
  <si>
    <t xml:space="preserve">TABLA </t>
  </si>
  <si>
    <t>TABLA 26</t>
  </si>
  <si>
    <t>CASTIGO</t>
  </si>
  <si>
    <t>BAC</t>
  </si>
  <si>
    <t>SBIF</t>
  </si>
  <si>
    <t>BIENES HIPOTECARIOS</t>
  </si>
  <si>
    <t>Bienes Raíces Rurales</t>
  </si>
  <si>
    <t>06</t>
  </si>
  <si>
    <t>Cabañas</t>
  </si>
  <si>
    <t>03</t>
  </si>
  <si>
    <t>10% - 20%</t>
  </si>
  <si>
    <t>Casa</t>
  </si>
  <si>
    <t>Departamento</t>
  </si>
  <si>
    <t>04</t>
  </si>
  <si>
    <t>Derechos de Agua</t>
  </si>
  <si>
    <t>Edificio Destino Específico (clínicas, colegios, etc.)</t>
  </si>
  <si>
    <t>Estacionamientos</t>
  </si>
  <si>
    <t>08</t>
  </si>
  <si>
    <t>Local comercial</t>
  </si>
  <si>
    <t>07</t>
  </si>
  <si>
    <t>Oficina</t>
  </si>
  <si>
    <t>05</t>
  </si>
  <si>
    <t>Propiedad Cancha Patinaje</t>
  </si>
  <si>
    <t>Propiedad Industrial</t>
  </si>
  <si>
    <t>Proyectos en Construcción (comerciales o industriales)</t>
  </si>
  <si>
    <t>01</t>
  </si>
  <si>
    <t>02</t>
  </si>
  <si>
    <t>Proyectos en Construcción (habitacionales)</t>
  </si>
  <si>
    <t>Sitio Residencial (urbanos)</t>
  </si>
  <si>
    <t>Tipo Bien</t>
  </si>
  <si>
    <t>Seguro Recomendado</t>
  </si>
  <si>
    <t>Códigos Bien</t>
  </si>
  <si>
    <t>Otros Destinos</t>
  </si>
  <si>
    <t>tabla 47</t>
  </si>
  <si>
    <t>SEGUROS</t>
  </si>
  <si>
    <t>ALDO IVAN TESTA CAVADA</t>
  </si>
  <si>
    <t>34</t>
  </si>
  <si>
    <t>ALEXANDER BOYE</t>
  </si>
  <si>
    <t>58</t>
  </si>
  <si>
    <t>ALFONSO ARMAS LATORRE</t>
  </si>
  <si>
    <t>12</t>
  </si>
  <si>
    <t>ALFREDO CAMPBELL</t>
  </si>
  <si>
    <t>52</t>
  </si>
  <si>
    <t>ALFREDO MARIN Y CIA.</t>
  </si>
  <si>
    <t>11</t>
  </si>
  <si>
    <t>ANDRES E. FISHER BARKAN</t>
  </si>
  <si>
    <t>44</t>
  </si>
  <si>
    <t>ANTUNOVIC &amp; MARTINEZ LTDA</t>
  </si>
  <si>
    <t>56</t>
  </si>
  <si>
    <t>APPRAISAL/U.DE TASACIONES ITAU</t>
  </si>
  <si>
    <t>100</t>
  </si>
  <si>
    <t>BARAHONA Y ASOC.</t>
  </si>
  <si>
    <t>2</t>
  </si>
  <si>
    <t>BORIS ROJAS AGUILAR</t>
  </si>
  <si>
    <t>21</t>
  </si>
  <si>
    <t>C.BIANCHETTI R.</t>
  </si>
  <si>
    <t>15</t>
  </si>
  <si>
    <t>CARLOS GARCES FERNANDEZ</t>
  </si>
  <si>
    <t>37</t>
  </si>
  <si>
    <t>CARLOS POZO GESSWEIN</t>
  </si>
  <si>
    <t>31</t>
  </si>
  <si>
    <t>40</t>
  </si>
  <si>
    <t xml:space="preserve">CLAUDIO MARCELO CABRERA DROGUE </t>
  </si>
  <si>
    <t>46</t>
  </si>
  <si>
    <t>CLUSTER CONSULTORES S.A.</t>
  </si>
  <si>
    <t>60</t>
  </si>
  <si>
    <t>CRISTIÁN ARENTSEN</t>
  </si>
  <si>
    <t>61</t>
  </si>
  <si>
    <t>CRUZ Y DAVILA</t>
  </si>
  <si>
    <t>25</t>
  </si>
  <si>
    <t xml:space="preserve">DIGNA PATRICIA LEAL MALDONADO  </t>
  </si>
  <si>
    <t>49</t>
  </si>
  <si>
    <t>EDUARDO SCHNONHAUT</t>
  </si>
  <si>
    <t>30</t>
  </si>
  <si>
    <t>ENRIQUE ESCOBAR</t>
  </si>
  <si>
    <t>28</t>
  </si>
  <si>
    <t>FERNANDO TRONCOSO RESKE</t>
  </si>
  <si>
    <t>24</t>
  </si>
  <si>
    <t>GASTON ESCALA GAZMURI</t>
  </si>
  <si>
    <t>29</t>
  </si>
  <si>
    <t>GERMAN ALESSANDRI Y CIA.</t>
  </si>
  <si>
    <t>3</t>
  </si>
  <si>
    <t>GP GESTION PROFESIONAL</t>
  </si>
  <si>
    <t>41</t>
  </si>
  <si>
    <t>GUSTAVO CARDEMIL DAVILA</t>
  </si>
  <si>
    <t>59</t>
  </si>
  <si>
    <t xml:space="preserve">HECTOR HUGO VILLEGAS GONZALEZ  </t>
  </si>
  <si>
    <t>6</t>
  </si>
  <si>
    <t xml:space="preserve">INGENIEROS CIVILES INGENET LTD  </t>
  </si>
  <si>
    <t>17</t>
  </si>
  <si>
    <t xml:space="preserve">INGENIEROS CONSULTORES ASOCIAD  </t>
  </si>
  <si>
    <t>39</t>
  </si>
  <si>
    <t xml:space="preserve">JOHANN VON PLESSING ROSSEL     </t>
  </si>
  <si>
    <t>54</t>
  </si>
  <si>
    <t>JORGE ERDMANN HOTT</t>
  </si>
  <si>
    <t>47</t>
  </si>
  <si>
    <t>JOSÉ MARAMBIO AVARIA</t>
  </si>
  <si>
    <t>53</t>
  </si>
  <si>
    <t>JOSÉ MIGUEL HORCOS</t>
  </si>
  <si>
    <t>55</t>
  </si>
  <si>
    <t>JUAN LUIS ATLAGIC MARTIN</t>
  </si>
  <si>
    <t>62</t>
  </si>
  <si>
    <t xml:space="preserve">JUAN PABLO MONSALVE MERCADAL    </t>
  </si>
  <si>
    <t>22</t>
  </si>
  <si>
    <t xml:space="preserve">JUAN RODRIGO VALENZUELA DELGAD  </t>
  </si>
  <si>
    <t>18</t>
  </si>
  <si>
    <t xml:space="preserve">JULIO H ROSAS VEGA/TASAJUR     </t>
  </si>
  <si>
    <t>5</t>
  </si>
  <si>
    <t>LEANDRO FERNANDEZ</t>
  </si>
  <si>
    <t>26</t>
  </si>
  <si>
    <t>LEOPOLDO SCHUMACHER GUARDA</t>
  </si>
  <si>
    <t>42</t>
  </si>
  <si>
    <t>LUPICINO SANZ DIEZ</t>
  </si>
  <si>
    <t>13</t>
  </si>
  <si>
    <t>MACK-KAY Y PALMA LTDA.</t>
  </si>
  <si>
    <t>4</t>
  </si>
  <si>
    <t xml:space="preserve">MANFREDO EDUARDO THIELE BUCK   </t>
  </si>
  <si>
    <t>33</t>
  </si>
  <si>
    <t>MARCO ANTONIO VEGA CASTRO</t>
  </si>
  <si>
    <t>8</t>
  </si>
  <si>
    <t xml:space="preserve">MARIA ISABEL FUENTES RAMIREZ   </t>
  </si>
  <si>
    <t>48</t>
  </si>
  <si>
    <t xml:space="preserve">MARIA TERESA DECIZER FRANZANI  </t>
  </si>
  <si>
    <t>9</t>
  </si>
  <si>
    <t>MAURICIO BRANGIER ISOLA</t>
  </si>
  <si>
    <t>19</t>
  </si>
  <si>
    <t>MOISES SOLIS CRUZAT</t>
  </si>
  <si>
    <t>10</t>
  </si>
  <si>
    <t>PABLO GARCIA PRIETO</t>
  </si>
  <si>
    <t>14</t>
  </si>
  <si>
    <t>PATRICIO CASAGRANDE ULLOA</t>
  </si>
  <si>
    <t>16</t>
  </si>
  <si>
    <t xml:space="preserve">PATRICIO ULISES DURAN MARCOS   </t>
  </si>
  <si>
    <t>23</t>
  </si>
  <si>
    <t>PAUL DAVID RIVERA MELIN</t>
  </si>
  <si>
    <t>50</t>
  </si>
  <si>
    <t>RAMIRO BOPP</t>
  </si>
  <si>
    <t>57</t>
  </si>
  <si>
    <t>RENE PIANTINI CASTILLO</t>
  </si>
  <si>
    <t>32</t>
  </si>
  <si>
    <t>REYNALDO MENESES BAJO</t>
  </si>
  <si>
    <t>7</t>
  </si>
  <si>
    <t>RICARDO ROSAS</t>
  </si>
  <si>
    <t>27</t>
  </si>
  <si>
    <t>SERGIO SHIPLEY RUBIO</t>
  </si>
  <si>
    <t>36</t>
  </si>
  <si>
    <t>TASA - CHILE LTDA.</t>
  </si>
  <si>
    <t>38</t>
  </si>
  <si>
    <t>TASACORP S.A.</t>
  </si>
  <si>
    <t>51</t>
  </si>
  <si>
    <t>TINSA CHILE S.A.</t>
  </si>
  <si>
    <t>20</t>
  </si>
  <si>
    <t>TRANSSA</t>
  </si>
  <si>
    <t>1</t>
  </si>
  <si>
    <t>VALUACIONES DE CHILE S.A.</t>
  </si>
  <si>
    <t>43</t>
  </si>
  <si>
    <t xml:space="preserve">VICTOR RODOLFO PEZOA REYEZ     </t>
  </si>
  <si>
    <t>45</t>
  </si>
  <si>
    <t>Seleccionar Tasador</t>
  </si>
  <si>
    <t>Cabañas rurales</t>
  </si>
  <si>
    <t>Ninguna Ley</t>
  </si>
  <si>
    <t>Se desconoce</t>
  </si>
  <si>
    <t>PRENDAS (Deben estar constituidas)</t>
  </si>
  <si>
    <t>Tabla T 47</t>
  </si>
  <si>
    <t>Total Tasación Física</t>
  </si>
  <si>
    <t>DE GARANTIA</t>
  </si>
  <si>
    <t>Valor Renta (tasa)</t>
  </si>
  <si>
    <t>CHRISTIAN RAUCH Y.</t>
  </si>
  <si>
    <t>Casa en Parcela de Agrado Habitación</t>
  </si>
  <si>
    <t>Area Inmobiliaria</t>
  </si>
  <si>
    <t>Canal Mayorista</t>
  </si>
  <si>
    <t>Recuperadora de Créditos</t>
  </si>
  <si>
    <t xml:space="preserve">do </t>
  </si>
  <si>
    <t>VALORES DE TASACION APROBADOS PARA REGISTRAR EN SISTEMA DE GARANTIAS DE BANCO ITAU</t>
  </si>
  <si>
    <t>ta</t>
  </si>
  <si>
    <t xml:space="preserve">Tipo Propiedad </t>
  </si>
  <si>
    <t>TIPO DE VISADO</t>
  </si>
  <si>
    <t>Nuevas</t>
  </si>
  <si>
    <t>Menor 3000</t>
  </si>
  <si>
    <t>Menor 5000</t>
  </si>
  <si>
    <t>Valor</t>
  </si>
  <si>
    <t xml:space="preserve"> </t>
  </si>
  <si>
    <t>Observaciones al Informe:</t>
  </si>
  <si>
    <t>Rojo</t>
  </si>
  <si>
    <t>No encontrado</t>
  </si>
  <si>
    <t>Total Errores</t>
  </si>
  <si>
    <t>Ocupación (meses)</t>
  </si>
  <si>
    <t>Arriendo Estimado (mes)</t>
  </si>
  <si>
    <t>Visado</t>
  </si>
  <si>
    <t>SI LLEGO A ESTE PUNTO CONSIDERAR LO SIGUIENTE:</t>
  </si>
  <si>
    <t xml:space="preserve">AGRADECIMIENTOS POR SU APORTE EN EL DESARROLLO DE ESTA VERSION A: </t>
  </si>
  <si>
    <t>VALOR TOTAL TASACION</t>
  </si>
  <si>
    <t>VISACION 
APROBADA POR:</t>
  </si>
  <si>
    <t>Fecha de Visita</t>
  </si>
  <si>
    <t>Solicitud de Tasación</t>
  </si>
  <si>
    <t>Estimado por Cliente</t>
  </si>
  <si>
    <t>Sin Información</t>
  </si>
  <si>
    <t xml:space="preserve">B) Comparación de Mercado: Referencias de Bienes Similares o Comparables (Ventas reales CBR / Valores de Ofertas) </t>
  </si>
  <si>
    <t>RECUPERADORA</t>
  </si>
  <si>
    <t>Rol</t>
  </si>
  <si>
    <t>Año</t>
  </si>
  <si>
    <t>Const.</t>
  </si>
  <si>
    <t>1 Superior</t>
  </si>
  <si>
    <t>2 Buena</t>
  </si>
  <si>
    <t>3 Corriente</t>
  </si>
  <si>
    <t>4 Bajo</t>
  </si>
  <si>
    <t>5 Inferior</t>
  </si>
  <si>
    <t xml:space="preserve">Dirección </t>
  </si>
  <si>
    <t>Ingresar Rol Secundario:</t>
  </si>
  <si>
    <t xml:space="preserve">Ingresar Rol Principal: </t>
  </si>
  <si>
    <t>Ingresar Total Avalúo Fiscal:</t>
  </si>
  <si>
    <t>A. Acero</t>
  </si>
  <si>
    <t>B. Hormigón</t>
  </si>
  <si>
    <t>C. Albañilería</t>
  </si>
  <si>
    <t>D. Piedra/bloques</t>
  </si>
  <si>
    <t>E. Madera</t>
  </si>
  <si>
    <t>F. Adobe</t>
  </si>
  <si>
    <t>G. Metálica</t>
  </si>
  <si>
    <t>H. Madera Pref.</t>
  </si>
  <si>
    <t>K. Placas</t>
  </si>
  <si>
    <t>CE. Alb/Madera</t>
  </si>
  <si>
    <t>BA. Hor./Acero</t>
  </si>
  <si>
    <t>BE. Hor./Madera</t>
  </si>
  <si>
    <t>C) Valor Físico (indicado en primera hoja)</t>
  </si>
  <si>
    <t>D) Valor Renta (indicado en primera hoja)</t>
  </si>
  <si>
    <t>Pegar imagen roles</t>
  </si>
  <si>
    <t>INSTRUCTIVO PARA LLENAR INFORME DE TASACION</t>
  </si>
  <si>
    <t>Liquidación</t>
  </si>
  <si>
    <t>Seguro</t>
  </si>
  <si>
    <t>Comercial</t>
  </si>
  <si>
    <t>N° de Informe</t>
  </si>
  <si>
    <t>VALORES VISADOS AREA TASACIONES</t>
  </si>
  <si>
    <t>SANDRO MOYANO DISEÑO INICIAL</t>
  </si>
  <si>
    <t xml:space="preserve">APORTES EN LA MEJORA DEL FORMATO: </t>
  </si>
  <si>
    <t>BBA</t>
  </si>
  <si>
    <t>Empresas</t>
  </si>
  <si>
    <t>Pymes</t>
  </si>
  <si>
    <t>Normalización</t>
  </si>
  <si>
    <t>Terreno Unifamiliar</t>
  </si>
  <si>
    <t>Cantidad</t>
  </si>
  <si>
    <t>(Unidades)</t>
  </si>
  <si>
    <t>Anexo</t>
  </si>
  <si>
    <t>FORMATO DE TASACION CONFECCIONADO POR GERMAN SENN / PROHIBIDA SU REPRODUCCION TOTAL O PARCIAL</t>
  </si>
  <si>
    <t xml:space="preserve">gersenn@hotmail.com </t>
  </si>
  <si>
    <t>Verde</t>
  </si>
  <si>
    <t xml:space="preserve">  </t>
  </si>
  <si>
    <t>Conclusión: Análisis y Metodología Utilizada Para Efectos de Estimar Los Valores de Tasación</t>
  </si>
  <si>
    <t>Verde Vencido</t>
  </si>
  <si>
    <t>Amarillo</t>
  </si>
  <si>
    <t>Amarillo Vencido</t>
  </si>
  <si>
    <t>No procede</t>
  </si>
  <si>
    <t>EQUIPO DE BANCO ITAU: EDUARDO CASTRO</t>
  </si>
  <si>
    <t>Uso y Goce</t>
  </si>
  <si>
    <t>Obras Compl.</t>
  </si>
  <si>
    <t>Sub Total Bienes Uso y Goce</t>
  </si>
  <si>
    <t>Sub Total Obras Complementarias</t>
  </si>
  <si>
    <t>REGISTRO FOTOGRAFICO ADICIONAL DE LA PROPIEDAD</t>
  </si>
  <si>
    <t xml:space="preserve">NORMATIVA MUNICIPAL </t>
  </si>
  <si>
    <t>XI. DECLARACION TASADOR / VISADOR</t>
  </si>
  <si>
    <t xml:space="preserve">XII. SE DEBE INCLUIR IMAGEN DEL AVALUO FISCAL DEL SII </t>
  </si>
  <si>
    <t>XIII. ANTECEDENTES UTILIZADOS</t>
  </si>
  <si>
    <t>XIV. REGISTRO FOTOGRAFICO MINIMO DE LA PROPIEDAD</t>
  </si>
  <si>
    <t>( 4 / 4)</t>
  </si>
  <si>
    <t>N° Ident.</t>
  </si>
  <si>
    <t>Nombre (Detalle de bienes sin rol - solo para uso y goce exclusivo)</t>
  </si>
  <si>
    <t>Muestra de Mercado con Plano de Referencia (Legible)</t>
  </si>
  <si>
    <t xml:space="preserve">Metodología Utilizada </t>
  </si>
  <si>
    <t>(Formato Mayo 2015, Versión 8.0) - Senn (c)</t>
  </si>
  <si>
    <t>76.214.100-0</t>
  </si>
  <si>
    <t>Tasación</t>
  </si>
  <si>
    <t>Útil</t>
  </si>
  <si>
    <t>Terrazas</t>
  </si>
  <si>
    <t>Útiles</t>
  </si>
  <si>
    <t>Promedio cierres CBR</t>
  </si>
  <si>
    <t>Dpto.</t>
  </si>
  <si>
    <t>FACHADA</t>
  </si>
  <si>
    <t>COCINA</t>
  </si>
  <si>
    <t>Superficie útil</t>
  </si>
  <si>
    <t>ESTAR-COMEDOR</t>
  </si>
  <si>
    <t>DORMITORIO 1</t>
  </si>
  <si>
    <t>BAÑO 1</t>
  </si>
  <si>
    <t>DORMITORIO 2</t>
  </si>
  <si>
    <t>BAÑO 2</t>
  </si>
  <si>
    <t>VISTA DESDE TERRAZA</t>
  </si>
  <si>
    <r>
      <t xml:space="preserve">Fuente </t>
    </r>
    <r>
      <rPr>
        <sz val="7"/>
        <rFont val="Arial"/>
        <family val="2"/>
      </rPr>
      <t>(Nombre - Fono)</t>
    </r>
  </si>
  <si>
    <t>JUEGOS INFANTILES</t>
  </si>
  <si>
    <t>DORMITORIO 3</t>
  </si>
  <si>
    <t>Terraza</t>
  </si>
  <si>
    <t>BOX N° 64 - 1° piso, descubierto</t>
  </si>
  <si>
    <t>ACCESO AL CONJ. HABITACIONAL</t>
  </si>
  <si>
    <t>DR JOHOW - vista al norte</t>
  </si>
  <si>
    <t>DR JOHOW - vista al sur</t>
  </si>
  <si>
    <t>https://www.toctoc.com/propiedades/vivienda/departamento/nunoa/doctor-johow-550/956842</t>
  </si>
  <si>
    <t>https://www.toctoc.com/propiedades/vivienda/departamento/nunoa/jose-ignacio-vergara-3566/807552</t>
  </si>
  <si>
    <t>https://www.portalinmobiliario.com/venta/departamento/nunoa-metropolitana/4208080-jose-ignacio-vergara-3566-uda</t>
  </si>
  <si>
    <t xml:space="preserve"> -</t>
  </si>
  <si>
    <t>Normal</t>
  </si>
  <si>
    <t>https://www.portalinmobiliario.com/venta/departamento/nunoa-metropolitana/4334520-irarrazaval-2061-uda?tp=2&amp;op=1&amp;iug=324&amp;ca=2&amp;ts=1&amp;sd=70&amp;sh=75&amp;mn=2&amp;or=p-asc&amp;sf=1&amp;sp=0&amp;at=0&amp;i=41</t>
  </si>
  <si>
    <t>https://www.portalinmobiliario.com/venta/departamento/nunoa-metropolitana/4242064-oportunidad-departamento-3d2b-metro-nunoa-uda?tp=2&amp;op=1&amp;iug=324&amp;ca=2&amp;ts=1&amp;sd=70&amp;sh=75&amp;mn=2&amp;or=p-asc&amp;sf=1&amp;sp=0&amp;at=0&amp;i=48</t>
  </si>
  <si>
    <t>https://www.portalinmobiliario.com/venta/departamento/nunoa-metropolitana/3908667-juan-gomez-milla-doctor-johowalc-cas-uda?tp=2&amp;op=1&amp;iug=324&amp;ca=2&amp;ts=1&amp;sd=70&amp;sh=75&amp;mn=2&amp;or=p-asc&amp;sf=1&amp;sp=0&amp;at=0&amp;i=98</t>
  </si>
  <si>
    <t>https://www.portalinmobiliario.com/venta/departamento/nunoa-metropolitana/3879149-jose-d-canas-campo-de-deportes-uda?tp=2&amp;op=1&amp;iug=324&amp;ca=2&amp;ts=1&amp;sd=70&amp;sh=75&amp;mn=2&amp;or=p-asc&amp;sf=1&amp;sp=0&amp;at=0&amp;i=81</t>
  </si>
  <si>
    <t>id</t>
  </si>
  <si>
    <t>solicitanteEjecutivo</t>
  </si>
  <si>
    <t>cliente</t>
  </si>
  <si>
    <t>clienteRut</t>
  </si>
  <si>
    <t>propietario</t>
  </si>
  <si>
    <t>propietarioRut</t>
  </si>
  <si>
    <t>propertyType</t>
  </si>
  <si>
    <t>addressStreet</t>
  </si>
  <si>
    <t>addressCommune</t>
  </si>
  <si>
    <t>addressRegion</t>
  </si>
  <si>
    <t>city</t>
  </si>
  <si>
    <t>addressNumber</t>
  </si>
  <si>
    <t>addressNumber2</t>
  </si>
  <si>
    <t>generalDescription</t>
  </si>
  <si>
    <t>avaluoFiscal</t>
  </si>
  <si>
    <t>antigüedad</t>
  </si>
  <si>
    <t>vidaUtil</t>
  </si>
  <si>
    <t>selloVerde</t>
  </si>
  <si>
    <t>permisoEdificacion</t>
  </si>
  <si>
    <t>permisoEdificacionFecha</t>
  </si>
  <si>
    <t>recepcionFinal</t>
  </si>
  <si>
    <t>recepcionFinalFecha</t>
  </si>
  <si>
    <t>acogidaLey1</t>
  </si>
  <si>
    <t>acogidaLey2</t>
  </si>
  <si>
    <t>expropiacion</t>
  </si>
  <si>
    <t>tipoBien</t>
  </si>
  <si>
    <t>usoFuturo</t>
  </si>
  <si>
    <t>rol1</t>
  </si>
  <si>
    <t>rol2</t>
  </si>
  <si>
    <t>terrainSquareMeters</t>
  </si>
  <si>
    <t>tasadorUser</t>
  </si>
  <si>
    <t>visadorUser</t>
  </si>
  <si>
    <t>solicitanteCodigo</t>
  </si>
  <si>
    <t>valorUF</t>
  </si>
  <si>
    <t>vidaUtilRemanente</t>
  </si>
  <si>
    <t>num1</t>
  </si>
  <si>
    <t>num2</t>
  </si>
  <si>
    <t>timeModified</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</si>
</sst>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quot;$&quot;\ #,##0"/>
    <numFmt numFmtId="165" formatCode="0.0%"/>
    <numFmt numFmtId="166" formatCode="&quot;$&quot;\ #,##0.00"/>
    <numFmt numFmtId="167" formatCode="#,##0.0"/>
    <numFmt numFmtId="168" formatCode="d\-mmm\-yyyy"/>
    <numFmt numFmtId="169" formatCode="d\-mmm\-yy"/>
    <numFmt numFmtId="170" formatCode="dd/mm/yy;@"/>
    <numFmt numFmtId="171" formatCode="##\ ###\ ###"/>
    <numFmt numFmtId="172" formatCode="dd/mm/yyyy;@"/>
    <numFmt numFmtId="173" formatCode="[$$-340A]\ #,##0"/>
  </numFmts>
  <fonts count="67" x14ac:knownFonts="1">
    <font>
      <sz val="8"/>
      <name val="Arial"/>
      <family val="2"/>
    </font>
    <font>
      <sz val="10"/>
      <name val="Arial"/>
      <family val="2"/>
    </font>
    <font>
      <sz val="8"/>
      <name val="Arial"/>
      <family val="2"/>
    </font>
    <font>
      <b/>
      <sz val="8"/>
      <name val="Arial"/>
      <family val="2"/>
    </font>
    <font>
      <u/>
      <sz val="10"/>
      <color indexed="12"/>
      <name val="Arial"/>
      <family val="2"/>
    </font>
    <font>
      <sz val="8"/>
      <color indexed="81"/>
      <name val="Tahoma"/>
      <family val="2"/>
    </font>
    <font>
      <sz val="8"/>
      <color indexed="56"/>
      <name val="Arial"/>
      <family val="2"/>
    </font>
    <font>
      <b/>
      <sz val="8"/>
      <color indexed="81"/>
      <name val="Tahoma"/>
      <family val="2"/>
    </font>
    <font>
      <sz val="7"/>
      <name val="Arial"/>
      <family val="2"/>
    </font>
    <font>
      <b/>
      <sz val="10"/>
      <name val="Arial"/>
      <family val="2"/>
    </font>
    <font>
      <sz val="8"/>
      <name val="Arial"/>
      <family val="2"/>
    </font>
    <font>
      <sz val="9"/>
      <name val="Arial"/>
      <family val="2"/>
    </font>
    <font>
      <b/>
      <sz val="9"/>
      <name val="Arial"/>
      <family val="2"/>
    </font>
    <font>
      <sz val="9"/>
      <color indexed="81"/>
      <name val="Tahoma"/>
      <family val="2"/>
    </font>
    <font>
      <u/>
      <sz val="9"/>
      <color indexed="81"/>
      <name val="Tahoma"/>
      <family val="2"/>
    </font>
    <font>
      <b/>
      <sz val="9"/>
      <color indexed="81"/>
      <name val="Tahoma"/>
      <family val="2"/>
    </font>
    <font>
      <sz val="8"/>
      <color rgb="FFFF0000"/>
      <name val="Arial"/>
      <family val="2"/>
    </font>
    <font>
      <sz val="8"/>
      <name val="Tahoma"/>
      <family val="2"/>
    </font>
    <font>
      <sz val="8"/>
      <name val="Arial"/>
      <family val="2"/>
    </font>
    <font>
      <b/>
      <sz val="9"/>
      <name val="Arial"/>
      <family val="2"/>
    </font>
    <font>
      <b/>
      <sz val="8"/>
      <name val="Arial"/>
      <family val="2"/>
    </font>
    <font>
      <sz val="8"/>
      <color theme="1" tint="0.499984740745262"/>
      <name val="Arial"/>
      <family val="2"/>
    </font>
    <font>
      <b/>
      <sz val="7"/>
      <name val="Arial"/>
      <family val="2"/>
    </font>
    <font>
      <u/>
      <sz val="8"/>
      <color indexed="12"/>
      <name val="Arial"/>
      <family val="2"/>
    </font>
    <font>
      <i/>
      <sz val="8"/>
      <name val="Arial"/>
      <family val="2"/>
    </font>
    <font>
      <b/>
      <sz val="8"/>
      <color theme="1" tint="0.499984740745262"/>
      <name val="Arial"/>
      <family val="2"/>
    </font>
    <font>
      <sz val="8"/>
      <name val="Arial"/>
      <family val="2"/>
    </font>
    <font>
      <b/>
      <sz val="18"/>
      <name val="Arial"/>
      <family val="2"/>
    </font>
    <font>
      <b/>
      <sz val="8"/>
      <name val="Arial"/>
      <family val="2"/>
    </font>
    <font>
      <b/>
      <sz val="9"/>
      <name val="Arial"/>
      <family val="2"/>
    </font>
    <font>
      <b/>
      <u/>
      <sz val="8"/>
      <name val="Arial"/>
      <family val="2"/>
    </font>
    <font>
      <b/>
      <sz val="12"/>
      <name val="Arial"/>
      <family val="2"/>
    </font>
    <font>
      <sz val="8"/>
      <color indexed="18"/>
      <name val="Arial"/>
      <family val="2"/>
    </font>
    <font>
      <b/>
      <sz val="10"/>
      <name val="Arial"/>
      <family val="2"/>
    </font>
    <font>
      <sz val="8"/>
      <color indexed="43"/>
      <name val="Arial"/>
      <family val="2"/>
    </font>
    <font>
      <sz val="8"/>
      <color indexed="62"/>
      <name val="Arial"/>
      <family val="2"/>
    </font>
    <font>
      <sz val="10"/>
      <name val="Arial"/>
      <family val="2"/>
    </font>
    <font>
      <sz val="10"/>
      <color indexed="62"/>
      <name val="Arial"/>
      <family val="2"/>
    </font>
    <font>
      <b/>
      <sz val="10"/>
      <color indexed="10"/>
      <name val="Arial"/>
      <family val="2"/>
    </font>
    <font>
      <b/>
      <sz val="8"/>
      <color indexed="10"/>
      <name val="Arial"/>
      <family val="2"/>
    </font>
    <font>
      <sz val="9"/>
      <name val="Arial"/>
      <family val="2"/>
    </font>
    <font>
      <b/>
      <sz val="7"/>
      <name val="Arial"/>
      <family val="2"/>
    </font>
    <font>
      <sz val="7"/>
      <name val="Arial"/>
      <family val="2"/>
    </font>
    <font>
      <sz val="8"/>
      <color indexed="52"/>
      <name val="Arial"/>
      <family val="2"/>
    </font>
    <font>
      <sz val="9"/>
      <color indexed="10"/>
      <name val="Arial"/>
      <family val="2"/>
    </font>
    <font>
      <b/>
      <sz val="9"/>
      <color indexed="10"/>
      <name val="Arial"/>
      <family val="2"/>
    </font>
    <font>
      <b/>
      <sz val="14"/>
      <name val="Arial"/>
      <family val="2"/>
    </font>
    <font>
      <u/>
      <sz val="10"/>
      <color indexed="12"/>
      <name val="Arial"/>
      <family val="2"/>
    </font>
    <font>
      <sz val="8"/>
      <color indexed="9"/>
      <name val="Arial"/>
      <family val="2"/>
    </font>
    <font>
      <b/>
      <sz val="12"/>
      <name val="Book Antiqua"/>
      <family val="1"/>
    </font>
    <font>
      <b/>
      <sz val="10"/>
      <name val="Book Antiqua"/>
      <family val="1"/>
    </font>
    <font>
      <b/>
      <sz val="14"/>
      <name val="Book Antiqua"/>
      <family val="1"/>
    </font>
    <font>
      <sz val="8"/>
      <name val="Arial"/>
      <family val="2"/>
    </font>
    <font>
      <b/>
      <sz val="9"/>
      <name val="Arial"/>
      <family val="2"/>
    </font>
    <font>
      <b/>
      <sz val="8"/>
      <name val="Arial"/>
      <family val="2"/>
    </font>
    <font>
      <b/>
      <sz val="10"/>
      <name val="Arial"/>
      <family val="2"/>
    </font>
    <font>
      <sz val="8"/>
      <name val="Arial"/>
      <family val="2"/>
    </font>
    <font>
      <b/>
      <sz val="9"/>
      <name val="Arial"/>
      <family val="2"/>
    </font>
    <font>
      <b/>
      <sz val="8"/>
      <name val="Arial"/>
      <family val="2"/>
    </font>
    <font>
      <b/>
      <sz val="8"/>
      <color indexed="13"/>
      <name val="Arial"/>
      <family val="2"/>
    </font>
    <font>
      <b/>
      <sz val="8"/>
      <color indexed="10"/>
      <name val="Arial"/>
      <family val="2"/>
    </font>
    <font>
      <sz val="8"/>
      <color indexed="62"/>
      <name val="Arial"/>
      <family val="2"/>
    </font>
    <font>
      <sz val="8"/>
      <color indexed="13"/>
      <name val="Arial"/>
      <family val="2"/>
    </font>
    <font>
      <sz val="9"/>
      <name val="Arial"/>
      <family val="2"/>
    </font>
    <font>
      <b/>
      <sz val="20"/>
      <color rgb="FFFF0000"/>
      <name val="Calibri"/>
      <family val="2"/>
    </font>
    <font>
      <b/>
      <sz val="9"/>
      <color rgb="FFFF0000"/>
      <name val="Arial"/>
      <family val="2"/>
    </font>
    <font>
      <b/>
      <sz val="8"/>
      <color rgb="FF002060"/>
      <name val="Arial"/>
      <family val="2"/>
    </font>
  </fonts>
  <fills count="14">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9"/>
        <bgColor indexed="41"/>
      </patternFill>
    </fill>
    <fill>
      <patternFill patternType="solid">
        <fgColor indexed="26"/>
        <bgColor indexed="64"/>
      </patternFill>
    </fill>
    <fill>
      <patternFill patternType="solid">
        <fgColor indexed="47"/>
        <bgColor indexed="64"/>
      </patternFill>
    </fill>
    <fill>
      <patternFill patternType="solid">
        <fgColor indexed="13"/>
        <bgColor indexed="64"/>
      </patternFill>
    </fill>
    <fill>
      <patternFill patternType="solid">
        <fgColor indexed="9"/>
        <bgColor indexed="9"/>
      </patternFill>
    </fill>
    <fill>
      <patternFill patternType="solid">
        <fgColor theme="9" tint="0.59999389629810485"/>
        <bgColor indexed="64"/>
      </patternFill>
    </fill>
    <fill>
      <patternFill patternType="solid">
        <fgColor theme="0"/>
        <bgColor indexed="64"/>
      </patternFill>
    </fill>
    <fill>
      <patternFill patternType="gray0625">
        <bgColor theme="0"/>
      </patternFill>
    </fill>
    <fill>
      <patternFill patternType="solid">
        <fgColor theme="9" tint="0.39997558519241921"/>
        <bgColor indexed="64"/>
      </patternFill>
    </fill>
    <fill>
      <patternFill patternType="solid">
        <fgColor theme="8" tint="0.79998168889431442"/>
        <bgColor indexed="64"/>
      </patternFill>
    </fill>
  </fills>
  <borders count="115">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hair">
        <color auto="1"/>
      </bottom>
      <diagonal/>
    </border>
    <border>
      <left style="thin">
        <color auto="1"/>
      </left>
      <right style="hair">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style="thin">
        <color auto="1"/>
      </left>
      <right style="hair">
        <color auto="1"/>
      </right>
      <top/>
      <bottom/>
      <diagonal/>
    </border>
    <border>
      <left style="thin">
        <color auto="1"/>
      </left>
      <right style="hair">
        <color auto="1"/>
      </right>
      <top/>
      <bottom style="thin">
        <color auto="1"/>
      </bottom>
      <diagonal/>
    </border>
    <border>
      <left/>
      <right style="thin">
        <color auto="1"/>
      </right>
      <top style="thin">
        <color auto="1"/>
      </top>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right/>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medium">
        <color auto="1"/>
      </left>
      <right/>
      <top/>
      <bottom/>
      <diagonal/>
    </border>
    <border>
      <left/>
      <right/>
      <top style="thin">
        <color auto="1"/>
      </top>
      <bottom style="medium">
        <color auto="1"/>
      </bottom>
      <diagonal/>
    </border>
    <border>
      <left/>
      <right/>
      <top style="hair">
        <color auto="1"/>
      </top>
      <bottom/>
      <diagonal/>
    </border>
    <border>
      <left/>
      <right style="medium">
        <color auto="1"/>
      </right>
      <top style="hair">
        <color auto="1"/>
      </top>
      <bottom/>
      <diagonal/>
    </border>
    <border>
      <left style="medium">
        <color auto="1"/>
      </left>
      <right/>
      <top style="thin">
        <color auto="1"/>
      </top>
      <bottom style="thin">
        <color auto="1"/>
      </bottom>
      <diagonal/>
    </border>
    <border>
      <left style="medium">
        <color auto="1"/>
      </left>
      <right/>
      <top style="hair">
        <color auto="1"/>
      </top>
      <bottom style="hair">
        <color auto="1"/>
      </bottom>
      <diagonal/>
    </border>
    <border>
      <left style="hair">
        <color auto="1"/>
      </left>
      <right style="thin">
        <color auto="1"/>
      </right>
      <top style="thin">
        <color auto="1"/>
      </top>
      <bottom style="thin">
        <color auto="1"/>
      </bottom>
      <diagonal/>
    </border>
    <border>
      <left style="thin">
        <color auto="1"/>
      </left>
      <right/>
      <top style="thin">
        <color auto="1"/>
      </top>
      <bottom style="medium">
        <color auto="1"/>
      </bottom>
      <diagonal/>
    </border>
    <border>
      <left style="medium">
        <color auto="1"/>
      </left>
      <right/>
      <top style="thin">
        <color auto="1"/>
      </top>
      <bottom/>
      <diagonal/>
    </border>
    <border>
      <left style="medium">
        <color auto="1"/>
      </left>
      <right/>
      <top/>
      <bottom style="thin">
        <color auto="1"/>
      </bottom>
      <diagonal/>
    </border>
    <border>
      <left style="hair">
        <color auto="1"/>
      </left>
      <right style="hair">
        <color auto="1"/>
      </right>
      <top style="thin">
        <color auto="1"/>
      </top>
      <bottom style="thin">
        <color auto="1"/>
      </bottom>
      <diagonal/>
    </border>
    <border>
      <left style="thin">
        <color auto="1"/>
      </left>
      <right/>
      <top/>
      <bottom style="hair">
        <color auto="1"/>
      </bottom>
      <diagonal/>
    </border>
    <border>
      <left/>
      <right style="thin">
        <color auto="1"/>
      </right>
      <top/>
      <bottom style="hair">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hair">
        <color auto="1"/>
      </top>
      <bottom style="hair">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top style="hair">
        <color auto="1"/>
      </top>
      <bottom/>
      <diagonal/>
    </border>
    <border>
      <left style="hair">
        <color auto="1"/>
      </left>
      <right style="hair">
        <color auto="1"/>
      </right>
      <top style="hair">
        <color auto="1"/>
      </top>
      <bottom/>
      <diagonal/>
    </border>
    <border>
      <left style="hair">
        <color auto="1"/>
      </left>
      <right/>
      <top style="thin">
        <color auto="1"/>
      </top>
      <bottom/>
      <diagonal/>
    </border>
    <border>
      <left style="hair">
        <color auto="1"/>
      </left>
      <right/>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hair">
        <color auto="1"/>
      </left>
      <right/>
      <top style="thin">
        <color auto="1"/>
      </top>
      <bottom style="thin">
        <color auto="1"/>
      </bottom>
      <diagonal/>
    </border>
    <border>
      <left/>
      <right style="thin">
        <color auto="1"/>
      </right>
      <top style="hair">
        <color auto="1"/>
      </top>
      <bottom/>
      <diagonal/>
    </border>
    <border>
      <left/>
      <right style="hair">
        <color auto="1"/>
      </right>
      <top style="thin">
        <color auto="1"/>
      </top>
      <bottom style="thin">
        <color auto="1"/>
      </bottom>
      <diagonal/>
    </border>
    <border>
      <left style="hair">
        <color auto="1"/>
      </left>
      <right/>
      <top style="medium">
        <color auto="1"/>
      </top>
      <bottom/>
      <diagonal/>
    </border>
    <border>
      <left style="medium">
        <color auto="1"/>
      </left>
      <right/>
      <top style="thin">
        <color auto="1"/>
      </top>
      <bottom style="hair">
        <color auto="1"/>
      </bottom>
      <diagonal/>
    </border>
    <border>
      <left style="hair">
        <color auto="1"/>
      </left>
      <right/>
      <top style="thin">
        <color auto="1"/>
      </top>
      <bottom style="medium">
        <color auto="1"/>
      </bottom>
      <diagonal/>
    </border>
    <border>
      <left style="hair">
        <color auto="1"/>
      </left>
      <right style="hair">
        <color auto="1"/>
      </right>
      <top style="thin">
        <color auto="1"/>
      </top>
      <bottom style="medium">
        <color auto="1"/>
      </bottom>
      <diagonal/>
    </border>
    <border>
      <left style="medium">
        <color auto="1"/>
      </left>
      <right/>
      <top style="hair">
        <color auto="1"/>
      </top>
      <bottom style="thin">
        <color auto="1"/>
      </bottom>
      <diagonal/>
    </border>
    <border>
      <left style="medium">
        <color auto="1"/>
      </left>
      <right/>
      <top style="hair">
        <color auto="1"/>
      </top>
      <bottom/>
      <diagonal/>
    </border>
    <border>
      <left/>
      <right style="hair">
        <color auto="1"/>
      </right>
      <top/>
      <bottom style="thin">
        <color auto="1"/>
      </bottom>
      <diagonal/>
    </border>
    <border>
      <left style="medium">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thin">
        <color auto="1"/>
      </top>
      <bottom style="hair">
        <color auto="1"/>
      </bottom>
      <diagonal/>
    </border>
    <border>
      <left style="medium">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hair">
        <color auto="1"/>
      </bottom>
      <diagonal/>
    </border>
    <border>
      <left style="medium">
        <color auto="1"/>
      </left>
      <right style="hair">
        <color auto="1"/>
      </right>
      <top style="hair">
        <color auto="1"/>
      </top>
      <bottom/>
      <diagonal/>
    </border>
    <border>
      <left style="hair">
        <color auto="1"/>
      </left>
      <right style="thin">
        <color auto="1"/>
      </right>
      <top style="hair">
        <color auto="1"/>
      </top>
      <bottom/>
      <diagonal/>
    </border>
    <border>
      <left style="thin">
        <color auto="1"/>
      </left>
      <right style="hair">
        <color auto="1"/>
      </right>
      <top style="hair">
        <color auto="1"/>
      </top>
      <bottom/>
      <diagonal/>
    </border>
    <border>
      <left style="medium">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right style="medium">
        <color auto="1"/>
      </right>
      <top style="hair">
        <color auto="1"/>
      </top>
      <bottom style="hair">
        <color auto="1"/>
      </bottom>
      <diagonal/>
    </border>
    <border>
      <left style="thin">
        <color auto="1"/>
      </left>
      <right style="thin">
        <color auto="1"/>
      </right>
      <top/>
      <bottom/>
      <diagonal/>
    </border>
    <border>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style="thin">
        <color auto="1"/>
      </top>
      <bottom style="hair">
        <color auto="1"/>
      </bottom>
      <diagonal/>
    </border>
    <border>
      <left/>
      <right style="medium">
        <color auto="1"/>
      </right>
      <top/>
      <bottom style="hair">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right style="medium">
        <color auto="1"/>
      </right>
      <top style="hair">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top/>
      <bottom/>
      <diagonal/>
    </border>
    <border>
      <left/>
      <right style="hair">
        <color auto="1"/>
      </right>
      <top style="hair">
        <color auto="1"/>
      </top>
      <bottom/>
      <diagonal/>
    </border>
    <border>
      <left/>
      <right style="hair">
        <color auto="1"/>
      </right>
      <top/>
      <bottom/>
      <diagonal/>
    </border>
    <border>
      <left style="hair">
        <color auto="1"/>
      </left>
      <right/>
      <top/>
      <bottom style="hair">
        <color auto="1"/>
      </bottom>
      <diagonal/>
    </border>
  </borders>
  <cellStyleXfs count="6">
    <xf numFmtId="0" fontId="0" fillId="0" borderId="0" applyProtection="0"/>
    <xf numFmtId="0" fontId="4" fillId="0" borderId="0" applyNumberFormat="0" applyFill="0" applyBorder="0" applyAlignment="0" applyProtection="0">
      <alignment vertical="top"/>
      <protection locked="0"/>
    </xf>
    <xf numFmtId="4"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4" fontId="1" fillId="0" borderId="0" applyFont="0" applyFill="0" applyBorder="0" applyAlignment="0" applyProtection="0"/>
  </cellStyleXfs>
  <cellXfs count="1174">
    <xf numFmtId="0" fontId="0" fillId="0" borderId="0" xfId="0"/>
    <xf numFmtId="0" fontId="2" fillId="2" borderId="0" xfId="0" applyFont="1" applyFill="1" applyBorder="1" applyAlignment="1" applyProtection="1">
      <alignment vertical="center"/>
    </xf>
    <xf numFmtId="0" fontId="0" fillId="0" borderId="2" xfId="0" applyBorder="1"/>
    <xf numFmtId="0" fontId="0" fillId="0" borderId="3" xfId="0" applyBorder="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2" fillId="0" borderId="0" xfId="0" applyFont="1" applyBorder="1"/>
    <xf numFmtId="0" fontId="2" fillId="2" borderId="4" xfId="0" applyFont="1" applyFill="1" applyBorder="1" applyAlignment="1" applyProtection="1">
      <alignment horizontal="left"/>
    </xf>
    <xf numFmtId="0" fontId="2" fillId="0" borderId="10" xfId="0" applyFont="1" applyBorder="1"/>
    <xf numFmtId="0" fontId="2" fillId="0" borderId="0" xfId="0" applyFont="1"/>
    <xf numFmtId="0" fontId="2" fillId="0" borderId="4" xfId="0" applyFont="1" applyBorder="1"/>
    <xf numFmtId="0" fontId="2" fillId="0" borderId="5" xfId="0" applyFont="1" applyBorder="1"/>
    <xf numFmtId="0" fontId="2" fillId="0" borderId="7" xfId="0" applyFont="1" applyBorder="1" applyAlignment="1"/>
    <xf numFmtId="0" fontId="6" fillId="0" borderId="0" xfId="0" applyFont="1" applyBorder="1" applyAlignment="1" applyProtection="1">
      <protection locked="0"/>
    </xf>
    <xf numFmtId="0" fontId="2" fillId="0" borderId="12" xfId="0" applyFont="1" applyBorder="1"/>
    <xf numFmtId="0" fontId="2" fillId="0" borderId="13" xfId="0" applyFont="1" applyBorder="1"/>
    <xf numFmtId="0" fontId="2" fillId="0" borderId="0" xfId="0" applyFont="1" applyAlignment="1">
      <alignment horizontal="right"/>
    </xf>
    <xf numFmtId="0" fontId="0" fillId="0" borderId="0" xfId="0" applyProtection="1">
      <protection locked="0"/>
    </xf>
    <xf numFmtId="0" fontId="2" fillId="0" borderId="0" xfId="0" applyFont="1" applyProtection="1">
      <protection locked="0"/>
    </xf>
    <xf numFmtId="0" fontId="6" fillId="0" borderId="0" xfId="0" applyFont="1" applyBorder="1" applyAlignment="1" applyProtection="1">
      <alignment horizontal="left"/>
      <protection locked="0"/>
    </xf>
    <xf numFmtId="0" fontId="2" fillId="0" borderId="4" xfId="0" applyFont="1" applyBorder="1" applyAlignment="1">
      <alignment horizontal="left"/>
    </xf>
    <xf numFmtId="0" fontId="2" fillId="0" borderId="13" xfId="0" applyFont="1" applyBorder="1" applyAlignment="1"/>
    <xf numFmtId="0" fontId="0" fillId="0" borderId="0" xfId="0" applyProtection="1"/>
    <xf numFmtId="0" fontId="3" fillId="0" borderId="1" xfId="0" applyFont="1" applyFill="1" applyBorder="1" applyProtection="1"/>
    <xf numFmtId="0" fontId="3" fillId="0" borderId="3" xfId="0" applyFont="1" applyFill="1" applyBorder="1" applyProtection="1"/>
    <xf numFmtId="171" fontId="2" fillId="0" borderId="4" xfId="0" applyNumberFormat="1" applyFont="1" applyBorder="1"/>
    <xf numFmtId="0" fontId="2" fillId="0" borderId="0" xfId="0" applyFont="1" applyProtection="1"/>
    <xf numFmtId="0" fontId="2" fillId="0" borderId="2" xfId="0" applyFont="1" applyFill="1" applyBorder="1"/>
    <xf numFmtId="0" fontId="2" fillId="0" borderId="16" xfId="0" applyFont="1" applyFill="1" applyBorder="1"/>
    <xf numFmtId="0" fontId="2" fillId="0" borderId="6" xfId="0" applyFont="1" applyFill="1" applyBorder="1"/>
    <xf numFmtId="0" fontId="2" fillId="0" borderId="0" xfId="0" applyFont="1" applyFill="1" applyBorder="1"/>
    <xf numFmtId="49" fontId="2" fillId="0" borderId="13" xfId="0" applyNumberFormat="1" applyFont="1" applyBorder="1"/>
    <xf numFmtId="4" fontId="0" fillId="0" borderId="0" xfId="2" applyFont="1" applyProtection="1">
      <protection locked="0"/>
    </xf>
    <xf numFmtId="0" fontId="12" fillId="0" borderId="0" xfId="0" applyFont="1" applyFill="1" applyBorder="1"/>
    <xf numFmtId="0" fontId="12" fillId="0" borderId="0" xfId="0" applyFont="1" applyBorder="1"/>
    <xf numFmtId="0" fontId="0" fillId="0" borderId="45" xfId="0" applyBorder="1"/>
    <xf numFmtId="0" fontId="0" fillId="0" borderId="46" xfId="0" applyBorder="1"/>
    <xf numFmtId="0" fontId="0" fillId="0" borderId="47" xfId="0" applyBorder="1"/>
    <xf numFmtId="0" fontId="0" fillId="0" borderId="31" xfId="0" applyBorder="1"/>
    <xf numFmtId="0" fontId="0" fillId="0" borderId="24" xfId="0" applyBorder="1"/>
    <xf numFmtId="0" fontId="0" fillId="0" borderId="48" xfId="0" applyBorder="1"/>
    <xf numFmtId="0" fontId="0" fillId="0" borderId="49" xfId="0" applyBorder="1"/>
    <xf numFmtId="0" fontId="0" fillId="0" borderId="50" xfId="0" applyBorder="1"/>
    <xf numFmtId="4" fontId="2" fillId="0" borderId="0" xfId="2" applyFont="1" applyProtection="1">
      <protection locked="0"/>
    </xf>
    <xf numFmtId="0" fontId="0" fillId="0" borderId="0" xfId="0" applyFont="1" applyAlignment="1">
      <alignment horizontal="right"/>
    </xf>
    <xf numFmtId="0" fontId="16" fillId="0" borderId="0" xfId="0" applyFont="1" applyBorder="1"/>
    <xf numFmtId="0" fontId="9" fillId="0" borderId="0" xfId="0" applyFont="1" applyBorder="1" applyAlignment="1"/>
    <xf numFmtId="0" fontId="12" fillId="0" borderId="24" xfId="0" applyFont="1" applyBorder="1"/>
    <xf numFmtId="0" fontId="18" fillId="0" borderId="0" xfId="0" applyFont="1"/>
    <xf numFmtId="0" fontId="18" fillId="0" borderId="0" xfId="0" applyFont="1" applyAlignment="1">
      <alignment horizontal="right"/>
    </xf>
    <xf numFmtId="0" fontId="18" fillId="0" borderId="0" xfId="0" applyFont="1" applyProtection="1">
      <protection locked="0"/>
    </xf>
    <xf numFmtId="0" fontId="18" fillId="0" borderId="12" xfId="0" applyFont="1" applyBorder="1"/>
    <xf numFmtId="0" fontId="18" fillId="0" borderId="13" xfId="0" applyFont="1" applyBorder="1" applyAlignment="1"/>
    <xf numFmtId="0" fontId="18" fillId="0" borderId="10" xfId="0" applyFont="1" applyBorder="1"/>
    <xf numFmtId="0" fontId="18" fillId="0" borderId="13" xfId="0" applyFont="1" applyBorder="1"/>
    <xf numFmtId="49" fontId="18" fillId="0" borderId="13" xfId="0" applyNumberFormat="1" applyFont="1" applyBorder="1"/>
    <xf numFmtId="0" fontId="18" fillId="0" borderId="7" xfId="0" applyFont="1" applyBorder="1" applyAlignment="1"/>
    <xf numFmtId="0" fontId="18" fillId="0" borderId="4" xfId="0" applyFont="1" applyBorder="1"/>
    <xf numFmtId="171" fontId="18" fillId="0" borderId="18" xfId="0" applyNumberFormat="1" applyFont="1" applyBorder="1"/>
    <xf numFmtId="0" fontId="18" fillId="0" borderId="18" xfId="0" applyFont="1" applyBorder="1"/>
    <xf numFmtId="0" fontId="18" fillId="0" borderId="5" xfId="0" applyFont="1" applyBorder="1"/>
    <xf numFmtId="0" fontId="18" fillId="0" borderId="0" xfId="0" applyFont="1" applyProtection="1"/>
    <xf numFmtId="0" fontId="20" fillId="0" borderId="1" xfId="0" applyFont="1" applyFill="1" applyBorder="1" applyProtection="1"/>
    <xf numFmtId="0" fontId="18" fillId="0" borderId="2" xfId="0" applyFont="1" applyFill="1" applyBorder="1"/>
    <xf numFmtId="0" fontId="18" fillId="0" borderId="16" xfId="0" applyFont="1" applyFill="1" applyBorder="1"/>
    <xf numFmtId="0" fontId="20" fillId="0" borderId="3" xfId="0" applyFont="1" applyFill="1" applyBorder="1" applyProtection="1"/>
    <xf numFmtId="0" fontId="18" fillId="0" borderId="6" xfId="0" applyFont="1" applyFill="1" applyBorder="1"/>
    <xf numFmtId="0" fontId="18" fillId="0" borderId="0" xfId="0" applyFont="1" applyFill="1" applyBorder="1" applyAlignment="1">
      <alignment horizontal="justify" wrapText="1"/>
    </xf>
    <xf numFmtId="0" fontId="20" fillId="0" borderId="0" xfId="0" applyFont="1" applyFill="1" applyBorder="1"/>
    <xf numFmtId="0" fontId="18" fillId="0" borderId="0" xfId="0" applyFont="1" applyFill="1" applyBorder="1"/>
    <xf numFmtId="0" fontId="18" fillId="0" borderId="4" xfId="0" applyFont="1" applyFill="1" applyBorder="1"/>
    <xf numFmtId="0" fontId="20" fillId="6" borderId="22" xfId="0" applyFont="1" applyFill="1" applyBorder="1" applyAlignment="1">
      <alignment horizontal="center"/>
    </xf>
    <xf numFmtId="0" fontId="20" fillId="6" borderId="21" xfId="0" applyFont="1" applyFill="1" applyBorder="1"/>
    <xf numFmtId="0" fontId="18" fillId="6" borderId="8" xfId="0" applyFont="1" applyFill="1" applyBorder="1"/>
    <xf numFmtId="0" fontId="18" fillId="6" borderId="9" xfId="0" applyFont="1" applyFill="1" applyBorder="1"/>
    <xf numFmtId="0" fontId="18" fillId="0" borderId="3" xfId="0" applyFont="1" applyBorder="1" applyProtection="1"/>
    <xf numFmtId="0" fontId="18" fillId="0" borderId="6" xfId="0" applyFont="1" applyBorder="1"/>
    <xf numFmtId="0" fontId="20" fillId="2" borderId="3" xfId="0" applyFont="1" applyFill="1" applyBorder="1" applyProtection="1"/>
    <xf numFmtId="0" fontId="18" fillId="2" borderId="2" xfId="0" applyFont="1" applyFill="1" applyBorder="1"/>
    <xf numFmtId="0" fontId="18" fillId="4" borderId="0" xfId="0" applyFont="1" applyFill="1" applyBorder="1"/>
    <xf numFmtId="0" fontId="18" fillId="2" borderId="0" xfId="0" applyFont="1" applyFill="1" applyBorder="1"/>
    <xf numFmtId="0" fontId="18" fillId="2" borderId="6" xfId="0" applyFont="1" applyFill="1" applyBorder="1"/>
    <xf numFmtId="0" fontId="20" fillId="0" borderId="3" xfId="0" applyFont="1" applyBorder="1" applyProtection="1"/>
    <xf numFmtId="0" fontId="20" fillId="0" borderId="0" xfId="0" applyFont="1" applyBorder="1"/>
    <xf numFmtId="0" fontId="18" fillId="0" borderId="0" xfId="0" applyFont="1" applyBorder="1"/>
    <xf numFmtId="4" fontId="21" fillId="0" borderId="0" xfId="0" applyNumberFormat="1" applyFont="1" applyAlignment="1" applyProtection="1">
      <alignment horizontal="center" vertical="top"/>
      <protection locked="0"/>
    </xf>
    <xf numFmtId="0" fontId="20" fillId="6" borderId="25" xfId="0" applyFont="1" applyFill="1" applyBorder="1"/>
    <xf numFmtId="0" fontId="20" fillId="6" borderId="1" xfId="0" applyFont="1" applyFill="1" applyBorder="1"/>
    <xf numFmtId="0" fontId="20" fillId="6" borderId="2" xfId="0" applyFont="1" applyFill="1" applyBorder="1"/>
    <xf numFmtId="0" fontId="20" fillId="6" borderId="16" xfId="0" applyFont="1" applyFill="1" applyBorder="1"/>
    <xf numFmtId="0" fontId="20" fillId="6" borderId="25" xfId="0" applyFont="1" applyFill="1" applyBorder="1" applyAlignment="1">
      <alignment horizontal="center"/>
    </xf>
    <xf numFmtId="0" fontId="20" fillId="6" borderId="25" xfId="0" applyFont="1" applyFill="1" applyBorder="1" applyProtection="1">
      <protection locked="0"/>
    </xf>
    <xf numFmtId="0" fontId="20" fillId="6" borderId="26" xfId="0" applyFont="1" applyFill="1" applyBorder="1"/>
    <xf numFmtId="0" fontId="20" fillId="6" borderId="7" xfId="0" applyFont="1" applyFill="1" applyBorder="1"/>
    <xf numFmtId="0" fontId="20" fillId="6" borderId="4" xfId="0" applyFont="1" applyFill="1" applyBorder="1"/>
    <xf numFmtId="0" fontId="20" fillId="6" borderId="5" xfId="0" applyFont="1" applyFill="1" applyBorder="1"/>
    <xf numFmtId="0" fontId="20" fillId="6" borderId="7" xfId="0" applyFont="1" applyFill="1" applyBorder="1" applyAlignment="1">
      <alignment horizontal="center"/>
    </xf>
    <xf numFmtId="0" fontId="20" fillId="6" borderId="5" xfId="0" applyFont="1" applyFill="1" applyBorder="1" applyAlignment="1">
      <alignment horizontal="center"/>
    </xf>
    <xf numFmtId="0" fontId="20" fillId="6" borderId="26" xfId="0" applyFont="1" applyFill="1" applyBorder="1" applyAlignment="1">
      <alignment horizontal="center"/>
    </xf>
    <xf numFmtId="0" fontId="22" fillId="6" borderId="21" xfId="0" applyFont="1" applyFill="1" applyBorder="1" applyAlignment="1">
      <alignment horizontal="center"/>
    </xf>
    <xf numFmtId="0" fontId="22" fillId="6" borderId="5" xfId="0" applyFont="1" applyFill="1" applyBorder="1" applyAlignment="1">
      <alignment horizontal="center"/>
    </xf>
    <xf numFmtId="0" fontId="20" fillId="6" borderId="26" xfId="0" applyFont="1" applyFill="1" applyBorder="1" applyProtection="1">
      <protection locked="0"/>
    </xf>
    <xf numFmtId="3" fontId="21" fillId="0" borderId="0" xfId="0" applyNumberFormat="1" applyFont="1" applyAlignment="1" applyProtection="1">
      <alignment horizontal="center" vertical="top"/>
      <protection locked="0"/>
    </xf>
    <xf numFmtId="0" fontId="18" fillId="0" borderId="22" xfId="0" applyFont="1" applyBorder="1" applyAlignment="1" applyProtection="1">
      <alignment horizontal="center" vertical="top" wrapText="1"/>
    </xf>
    <xf numFmtId="4" fontId="18" fillId="0" borderId="21" xfId="2" applyFont="1" applyBorder="1" applyAlignment="1" applyProtection="1">
      <alignment vertical="top" wrapText="1"/>
      <protection locked="0"/>
    </xf>
    <xf numFmtId="4" fontId="18" fillId="0" borderId="37" xfId="2" applyFont="1" applyBorder="1" applyAlignment="1" applyProtection="1">
      <alignment vertical="top" wrapText="1"/>
      <protection locked="0"/>
    </xf>
    <xf numFmtId="3" fontId="18" fillId="0" borderId="22" xfId="2" applyNumberFormat="1" applyFont="1" applyBorder="1" applyAlignment="1" applyProtection="1">
      <alignment horizontal="right" vertical="top" wrapText="1"/>
      <protection locked="0"/>
    </xf>
    <xf numFmtId="4" fontId="18" fillId="10" borderId="21" xfId="2" applyFont="1" applyFill="1" applyBorder="1" applyAlignment="1">
      <alignment horizontal="right" vertical="top" wrapText="1"/>
    </xf>
    <xf numFmtId="4" fontId="18" fillId="10" borderId="37" xfId="2" applyFont="1" applyFill="1" applyBorder="1" applyAlignment="1">
      <alignment horizontal="right" vertical="top" wrapText="1"/>
    </xf>
    <xf numFmtId="0" fontId="23" fillId="0" borderId="0" xfId="1" applyFont="1" applyAlignment="1" applyProtection="1">
      <protection locked="0"/>
    </xf>
    <xf numFmtId="0" fontId="24" fillId="13" borderId="22" xfId="0" applyFont="1" applyFill="1" applyBorder="1" applyAlignment="1" applyProtection="1">
      <alignment horizontal="center" vertical="top" wrapText="1"/>
    </xf>
    <xf numFmtId="4" fontId="18" fillId="13" borderId="21" xfId="2" applyFont="1" applyFill="1" applyBorder="1" applyAlignment="1">
      <alignment horizontal="right" vertical="top" wrapText="1"/>
    </xf>
    <xf numFmtId="4" fontId="18" fillId="13" borderId="37" xfId="2" applyFont="1" applyFill="1" applyBorder="1" applyAlignment="1">
      <alignment horizontal="right" vertical="top" wrapText="1"/>
    </xf>
    <xf numFmtId="173" fontId="18" fillId="13" borderId="22" xfId="1" applyNumberFormat="1" applyFont="1" applyFill="1" applyBorder="1" applyAlignment="1" applyProtection="1">
      <alignment horizontal="center" vertical="center" wrapText="1"/>
      <protection locked="0"/>
    </xf>
    <xf numFmtId="0" fontId="18" fillId="6" borderId="21" xfId="0" applyFont="1" applyFill="1" applyBorder="1"/>
    <xf numFmtId="4" fontId="18" fillId="6" borderId="7" xfId="2" applyFont="1" applyFill="1" applyBorder="1" applyAlignment="1" applyProtection="1"/>
    <xf numFmtId="4" fontId="18" fillId="6" borderId="37" xfId="2" applyFont="1" applyFill="1" applyBorder="1" applyAlignment="1" applyProtection="1"/>
    <xf numFmtId="3" fontId="18" fillId="6" borderId="26" xfId="2" applyNumberFormat="1" applyFont="1" applyFill="1" applyBorder="1" applyAlignment="1" applyProtection="1">
      <alignment horizontal="right"/>
    </xf>
    <xf numFmtId="4" fontId="18" fillId="12" borderId="21" xfId="2" applyFont="1" applyFill="1" applyBorder="1" applyAlignment="1">
      <alignment horizontal="right" vertical="top" wrapText="1"/>
    </xf>
    <xf numFmtId="4" fontId="18" fillId="12" borderId="37" xfId="2" applyFont="1" applyFill="1" applyBorder="1" applyAlignment="1">
      <alignment horizontal="right" vertical="top" wrapText="1"/>
    </xf>
    <xf numFmtId="1" fontId="18" fillId="0" borderId="0" xfId="0" applyNumberFormat="1" applyFont="1" applyProtection="1">
      <protection locked="0"/>
    </xf>
    <xf numFmtId="0" fontId="18" fillId="13" borderId="21" xfId="0" applyFont="1" applyFill="1" applyBorder="1"/>
    <xf numFmtId="4" fontId="18" fillId="13" borderId="7" xfId="2" applyFont="1" applyFill="1" applyBorder="1" applyAlignment="1" applyProtection="1"/>
    <xf numFmtId="4" fontId="18" fillId="13" borderId="37" xfId="2" applyFont="1" applyFill="1" applyBorder="1" applyAlignment="1" applyProtection="1"/>
    <xf numFmtId="3" fontId="18" fillId="13" borderId="26" xfId="2" applyNumberFormat="1" applyFont="1" applyFill="1" applyBorder="1" applyAlignment="1" applyProtection="1">
      <alignment horizontal="right"/>
    </xf>
    <xf numFmtId="0" fontId="18" fillId="0" borderId="0" xfId="0" applyFont="1" applyBorder="1" applyProtection="1"/>
    <xf numFmtId="0" fontId="20" fillId="0" borderId="0" xfId="0" applyFont="1" applyBorder="1" applyAlignment="1" applyProtection="1">
      <alignment horizontal="left"/>
    </xf>
    <xf numFmtId="4" fontId="20" fillId="0" borderId="0" xfId="2" applyFont="1" applyBorder="1" applyAlignment="1" applyProtection="1"/>
    <xf numFmtId="3" fontId="20" fillId="0" borderId="0" xfId="2" applyNumberFormat="1" applyFont="1" applyBorder="1" applyAlignment="1" applyProtection="1">
      <alignment horizontal="right"/>
    </xf>
    <xf numFmtId="4" fontId="20" fillId="0" borderId="0" xfId="2" applyFont="1" applyAlignment="1" applyProtection="1">
      <alignment horizontal="right"/>
    </xf>
    <xf numFmtId="3" fontId="20" fillId="0" borderId="0" xfId="2" applyNumberFormat="1" applyFont="1" applyFill="1" applyBorder="1" applyAlignment="1" applyProtection="1">
      <alignment horizontal="right" vertical="center"/>
    </xf>
    <xf numFmtId="1" fontId="20" fillId="0" borderId="0" xfId="2" applyNumberFormat="1" applyFont="1" applyFill="1" applyBorder="1" applyAlignment="1" applyProtection="1">
      <alignment horizontal="center" vertical="center"/>
    </xf>
    <xf numFmtId="4" fontId="25" fillId="0" borderId="0" xfId="0" applyNumberFormat="1" applyFont="1" applyAlignment="1" applyProtection="1">
      <alignment horizontal="center" vertical="top"/>
      <protection locked="0"/>
    </xf>
    <xf numFmtId="2" fontId="20" fillId="6" borderId="21" xfId="0" applyNumberFormat="1" applyFont="1" applyFill="1" applyBorder="1" applyProtection="1"/>
    <xf numFmtId="0" fontId="18" fillId="6" borderId="8" xfId="0" applyFont="1" applyFill="1" applyBorder="1" applyProtection="1"/>
    <xf numFmtId="0" fontId="18" fillId="6" borderId="9" xfId="0" applyFont="1" applyFill="1" applyBorder="1" applyProtection="1"/>
    <xf numFmtId="4" fontId="18" fillId="6" borderId="21" xfId="2" applyFont="1" applyFill="1" applyBorder="1" applyAlignment="1" applyProtection="1">
      <alignment vertical="top" wrapText="1"/>
    </xf>
    <xf numFmtId="4" fontId="18" fillId="6" borderId="37" xfId="2" applyFont="1" applyFill="1" applyBorder="1" applyAlignment="1" applyProtection="1">
      <alignment vertical="top" wrapText="1"/>
    </xf>
    <xf numFmtId="3" fontId="18" fillId="6" borderId="22" xfId="2" applyNumberFormat="1" applyFont="1" applyFill="1" applyBorder="1" applyAlignment="1" applyProtection="1">
      <alignment horizontal="right" vertical="top" wrapText="1"/>
    </xf>
    <xf numFmtId="4" fontId="20" fillId="6" borderId="21" xfId="2" applyFont="1" applyFill="1" applyBorder="1" applyAlignment="1">
      <alignment horizontal="right" vertical="top" wrapText="1"/>
    </xf>
    <xf numFmtId="4" fontId="20" fillId="6" borderId="37" xfId="2" applyFont="1" applyFill="1" applyBorder="1" applyAlignment="1">
      <alignment horizontal="right" vertical="top" wrapText="1"/>
    </xf>
    <xf numFmtId="3" fontId="20" fillId="0" borderId="0" xfId="2" applyNumberFormat="1" applyFont="1" applyBorder="1" applyAlignment="1" applyProtection="1">
      <alignment horizontal="center"/>
    </xf>
    <xf numFmtId="0" fontId="20" fillId="0" borderId="0" xfId="0" applyFont="1" applyProtection="1"/>
    <xf numFmtId="4" fontId="20" fillId="0" borderId="0" xfId="2" applyFont="1" applyFill="1" applyBorder="1" applyAlignment="1" applyProtection="1">
      <alignment horizontal="center" vertical="center"/>
    </xf>
    <xf numFmtId="2" fontId="18" fillId="0" borderId="21" xfId="0" applyNumberFormat="1" applyFont="1" applyBorder="1" applyProtection="1"/>
    <xf numFmtId="0" fontId="18" fillId="0" borderId="8" xfId="0" applyFont="1" applyBorder="1" applyProtection="1"/>
    <xf numFmtId="0" fontId="18" fillId="0" borderId="9" xfId="0" applyFont="1" applyBorder="1" applyProtection="1"/>
    <xf numFmtId="4" fontId="18" fillId="0" borderId="21" xfId="2" applyFont="1" applyBorder="1" applyAlignment="1" applyProtection="1">
      <alignment horizontal="right" vertical="top" wrapText="1"/>
    </xf>
    <xf numFmtId="4" fontId="18" fillId="0" borderId="37" xfId="2" applyFont="1" applyBorder="1" applyAlignment="1" applyProtection="1">
      <alignment horizontal="right" vertical="top" wrapText="1"/>
    </xf>
    <xf numFmtId="3" fontId="18" fillId="0" borderId="22" xfId="2" applyNumberFormat="1" applyFont="1" applyBorder="1" applyAlignment="1" applyProtection="1">
      <alignment horizontal="right" vertical="top" wrapText="1"/>
    </xf>
    <xf numFmtId="167" fontId="18" fillId="0" borderId="21" xfId="2" applyNumberFormat="1" applyFont="1" applyFill="1" applyBorder="1" applyAlignment="1" applyProtection="1">
      <alignment horizontal="right" vertical="top" wrapText="1"/>
    </xf>
    <xf numFmtId="167" fontId="18" fillId="0" borderId="37" xfId="2" applyNumberFormat="1" applyFont="1" applyFill="1" applyBorder="1" applyAlignment="1" applyProtection="1">
      <alignment horizontal="right" vertical="top" wrapText="1"/>
    </xf>
    <xf numFmtId="0" fontId="18" fillId="0" borderId="22" xfId="0" applyFont="1" applyBorder="1" applyAlignment="1" applyProtection="1">
      <alignment vertical="top" wrapText="1"/>
      <protection locked="0"/>
    </xf>
    <xf numFmtId="2" fontId="18" fillId="0" borderId="0" xfId="0" applyNumberFormat="1" applyFont="1" applyBorder="1" applyProtection="1"/>
    <xf numFmtId="3" fontId="18" fillId="0" borderId="0" xfId="2" applyNumberFormat="1" applyFont="1" applyBorder="1" applyAlignment="1" applyProtection="1">
      <alignment horizontal="center" vertical="top" wrapText="1"/>
      <protection locked="0"/>
    </xf>
    <xf numFmtId="3" fontId="18" fillId="0" borderId="0" xfId="2" applyNumberFormat="1" applyFont="1" applyBorder="1" applyAlignment="1" applyProtection="1">
      <alignment horizontal="right" vertical="top" wrapText="1"/>
      <protection locked="0"/>
    </xf>
    <xf numFmtId="167" fontId="20" fillId="0" borderId="21" xfId="2" applyNumberFormat="1" applyFont="1" applyFill="1" applyBorder="1" applyAlignment="1">
      <alignment horizontal="right" vertical="top" wrapText="1"/>
    </xf>
    <xf numFmtId="167" fontId="20" fillId="0" borderId="22" xfId="2" applyNumberFormat="1" applyFont="1" applyFill="1" applyBorder="1" applyAlignment="1">
      <alignment horizontal="right" vertical="top" wrapText="1"/>
    </xf>
    <xf numFmtId="0" fontId="18" fillId="0" borderId="0" xfId="0" applyFont="1" applyBorder="1" applyAlignment="1" applyProtection="1">
      <alignment vertical="top" wrapText="1"/>
      <protection locked="0"/>
    </xf>
    <xf numFmtId="4" fontId="18" fillId="0" borderId="0" xfId="2" applyFont="1" applyFill="1" applyBorder="1" applyAlignment="1">
      <alignment horizontal="center" vertical="top" wrapText="1"/>
    </xf>
    <xf numFmtId="0" fontId="18" fillId="0" borderId="2" xfId="0" applyFont="1" applyBorder="1" applyAlignment="1" applyProtection="1">
      <alignment vertical="top" wrapText="1"/>
    </xf>
    <xf numFmtId="0" fontId="18" fillId="0" borderId="7" xfId="0" applyFont="1" applyBorder="1" applyProtection="1"/>
    <xf numFmtId="0" fontId="18" fillId="0" borderId="4" xfId="0" applyFont="1" applyBorder="1" applyProtection="1"/>
    <xf numFmtId="4" fontId="18" fillId="0" borderId="0" xfId="2" applyFont="1" applyProtection="1">
      <protection locked="0"/>
    </xf>
    <xf numFmtId="0" fontId="18" fillId="0" borderId="1" xfId="0" applyFont="1" applyBorder="1"/>
    <xf numFmtId="0" fontId="18" fillId="0" borderId="16" xfId="0" applyFont="1" applyFill="1" applyBorder="1" applyAlignment="1" applyProtection="1">
      <alignment horizontal="justify" vertical="top"/>
    </xf>
    <xf numFmtId="0" fontId="18" fillId="0" borderId="0" xfId="0" applyFont="1" applyFill="1" applyBorder="1" applyAlignment="1" applyProtection="1">
      <alignment horizontal="justify" vertical="top"/>
    </xf>
    <xf numFmtId="0" fontId="18" fillId="0" borderId="3" xfId="0" applyFont="1" applyBorder="1"/>
    <xf numFmtId="0" fontId="18" fillId="0" borderId="6" xfId="0" applyFont="1" applyFill="1" applyBorder="1" applyAlignment="1" applyProtection="1">
      <alignment horizontal="justify" vertical="top"/>
    </xf>
    <xf numFmtId="0" fontId="18" fillId="7" borderId="0" xfId="0" applyFont="1" applyFill="1"/>
    <xf numFmtId="0" fontId="18" fillId="7" borderId="0" xfId="0" applyFont="1" applyFill="1" applyBorder="1" applyAlignment="1" applyProtection="1">
      <alignment horizontal="justify" vertical="top"/>
    </xf>
    <xf numFmtId="0" fontId="18" fillId="7" borderId="0" xfId="0" applyFont="1" applyFill="1" applyProtection="1">
      <protection locked="0"/>
    </xf>
    <xf numFmtId="0" fontId="0" fillId="0" borderId="0" xfId="0" applyFont="1" applyAlignment="1" applyProtection="1">
      <alignment vertical="top"/>
    </xf>
    <xf numFmtId="0" fontId="0" fillId="0" borderId="22" xfId="1" applyFont="1" applyBorder="1" applyAlignment="1" applyProtection="1">
      <alignment horizontal="center" vertical="center" wrapText="1"/>
      <protection locked="0"/>
    </xf>
    <xf numFmtId="169" fontId="0" fillId="0" borderId="26" xfId="0" quotePrefix="1" applyNumberFormat="1" applyFont="1" applyBorder="1" applyAlignment="1" applyProtection="1">
      <alignment horizontal="center" vertical="top" wrapText="1"/>
      <protection locked="0"/>
    </xf>
    <xf numFmtId="0" fontId="26" fillId="0" borderId="0" xfId="0" applyFont="1" applyProtection="1"/>
    <xf numFmtId="0" fontId="26" fillId="0" borderId="0" xfId="0" applyFont="1"/>
    <xf numFmtId="0" fontId="26" fillId="0" borderId="0" xfId="0" applyFont="1" applyProtection="1">
      <protection locked="0"/>
    </xf>
    <xf numFmtId="0" fontId="26" fillId="0" borderId="6" xfId="0" applyFont="1" applyBorder="1"/>
    <xf numFmtId="0" fontId="28" fillId="9" borderId="1" xfId="0" applyFont="1" applyFill="1" applyBorder="1" applyAlignment="1" applyProtection="1">
      <protection locked="0"/>
    </xf>
    <xf numFmtId="0" fontId="28" fillId="9" borderId="2" xfId="0" applyFont="1" applyFill="1" applyBorder="1" applyProtection="1">
      <protection locked="0"/>
    </xf>
    <xf numFmtId="0" fontId="26" fillId="9" borderId="16" xfId="0" applyFont="1" applyFill="1" applyBorder="1" applyAlignment="1" applyProtection="1">
      <protection locked="0"/>
    </xf>
    <xf numFmtId="0" fontId="30" fillId="0" borderId="0" xfId="0" applyFont="1" applyProtection="1">
      <protection locked="0"/>
    </xf>
    <xf numFmtId="0" fontId="28" fillId="9" borderId="21" xfId="0" applyFont="1" applyFill="1" applyBorder="1" applyAlignment="1" applyProtection="1">
      <protection locked="0"/>
    </xf>
    <xf numFmtId="0" fontId="28" fillId="9" borderId="8" xfId="0" applyFont="1" applyFill="1" applyBorder="1" applyProtection="1">
      <protection locked="0"/>
    </xf>
    <xf numFmtId="0" fontId="26" fillId="9" borderId="9" xfId="0" applyFont="1" applyFill="1" applyBorder="1" applyAlignment="1" applyProtection="1">
      <protection locked="0"/>
    </xf>
    <xf numFmtId="0" fontId="26" fillId="0" borderId="0" xfId="0" applyFont="1" applyBorder="1"/>
    <xf numFmtId="0" fontId="32" fillId="3" borderId="0" xfId="0" applyFont="1" applyFill="1" applyAlignment="1" applyProtection="1">
      <alignment horizontal="center"/>
      <protection locked="0"/>
    </xf>
    <xf numFmtId="0" fontId="33" fillId="0" borderId="0" xfId="0" applyFont="1" applyBorder="1" applyAlignment="1" applyProtection="1">
      <alignment horizontal="center"/>
    </xf>
    <xf numFmtId="0" fontId="34" fillId="0" borderId="0" xfId="0" applyFont="1" applyFill="1" applyBorder="1" applyAlignment="1" applyProtection="1">
      <protection locked="0"/>
    </xf>
    <xf numFmtId="0" fontId="28" fillId="9" borderId="7" xfId="0" applyFont="1" applyFill="1" applyBorder="1" applyAlignment="1" applyProtection="1">
      <protection locked="0"/>
    </xf>
    <xf numFmtId="0" fontId="28" fillId="9" borderId="4" xfId="0" applyFont="1" applyFill="1" applyBorder="1" applyProtection="1">
      <protection locked="0"/>
    </xf>
    <xf numFmtId="0" fontId="26" fillId="9" borderId="5" xfId="0" applyFont="1" applyFill="1" applyBorder="1" applyAlignment="1" applyProtection="1">
      <protection locked="0"/>
    </xf>
    <xf numFmtId="49" fontId="35" fillId="0" borderId="0" xfId="0" applyNumberFormat="1" applyFont="1" applyBorder="1" applyAlignment="1" applyProtection="1">
      <alignment horizontal="center"/>
    </xf>
    <xf numFmtId="0" fontId="28" fillId="0" borderId="0" xfId="0" applyFont="1" applyAlignment="1" applyProtection="1">
      <alignment horizontal="right"/>
    </xf>
    <xf numFmtId="0" fontId="35" fillId="0" borderId="0" xfId="0" applyFont="1" applyBorder="1" applyAlignment="1" applyProtection="1"/>
    <xf numFmtId="0" fontId="35" fillId="0" borderId="0" xfId="0" applyFont="1" applyAlignment="1" applyProtection="1"/>
    <xf numFmtId="0" fontId="35" fillId="0" borderId="0" xfId="0" applyFont="1" applyBorder="1" applyAlignment="1" applyProtection="1">
      <alignment horizontal="left"/>
    </xf>
    <xf numFmtId="49" fontId="35" fillId="0" borderId="0" xfId="0" applyNumberFormat="1" applyFont="1" applyBorder="1" applyAlignment="1" applyProtection="1">
      <alignment horizontal="left"/>
    </xf>
    <xf numFmtId="0" fontId="36" fillId="0" borderId="0" xfId="0" applyFont="1"/>
    <xf numFmtId="0" fontId="33" fillId="0" borderId="0" xfId="0" applyFont="1" applyAlignment="1">
      <alignment horizontal="left"/>
    </xf>
    <xf numFmtId="0" fontId="36" fillId="0" borderId="0" xfId="0" applyFont="1" applyProtection="1">
      <protection locked="0"/>
    </xf>
    <xf numFmtId="0" fontId="37" fillId="0" borderId="0" xfId="0" applyFont="1" applyAlignment="1" applyProtection="1">
      <protection locked="0"/>
    </xf>
    <xf numFmtId="0" fontId="33" fillId="0" borderId="0" xfId="0" applyFont="1" applyAlignment="1">
      <alignment horizontal="right"/>
    </xf>
    <xf numFmtId="168" fontId="37" fillId="0" borderId="0" xfId="0" applyNumberFormat="1" applyFont="1" applyBorder="1" applyAlignment="1" applyProtection="1">
      <alignment horizontal="center"/>
      <protection locked="0"/>
    </xf>
    <xf numFmtId="0" fontId="38" fillId="0" borderId="0" xfId="0" applyFont="1" applyProtection="1"/>
    <xf numFmtId="0" fontId="39" fillId="0" borderId="0" xfId="0" applyFont="1" applyProtection="1"/>
    <xf numFmtId="0" fontId="29" fillId="8" borderId="1" xfId="0" applyFont="1" applyFill="1" applyBorder="1" applyAlignment="1"/>
    <xf numFmtId="0" fontId="40" fillId="8" borderId="2" xfId="0" applyFont="1" applyFill="1" applyBorder="1" applyAlignment="1"/>
    <xf numFmtId="0" fontId="40" fillId="8" borderId="16" xfId="0" applyFont="1" applyFill="1" applyBorder="1" applyAlignment="1"/>
    <xf numFmtId="0" fontId="40" fillId="0" borderId="0" xfId="0" applyFont="1" applyBorder="1" applyAlignment="1">
      <alignment horizontal="right"/>
    </xf>
    <xf numFmtId="171" fontId="26" fillId="0" borderId="0" xfId="2" applyNumberFormat="1" applyFont="1" applyBorder="1" applyAlignment="1" applyProtection="1">
      <alignment horizontal="center"/>
    </xf>
    <xf numFmtId="0" fontId="26" fillId="0" borderId="6" xfId="0" applyFont="1" applyBorder="1" applyProtection="1"/>
    <xf numFmtId="0" fontId="40" fillId="0" borderId="0" xfId="0" applyFont="1" applyBorder="1" applyAlignment="1" applyProtection="1">
      <alignment horizontal="right"/>
    </xf>
    <xf numFmtId="0" fontId="40" fillId="0" borderId="3" xfId="0" applyFont="1" applyBorder="1" applyAlignment="1" applyProtection="1"/>
    <xf numFmtId="0" fontId="40" fillId="0" borderId="0" xfId="0" applyFont="1" applyBorder="1" applyAlignment="1"/>
    <xf numFmtId="0" fontId="40" fillId="0" borderId="0" xfId="0" applyFont="1" applyBorder="1" applyAlignment="1" applyProtection="1">
      <alignment horizontal="center"/>
      <protection locked="0"/>
    </xf>
    <xf numFmtId="0" fontId="40" fillId="0" borderId="0" xfId="0" applyFont="1" applyBorder="1" applyAlignment="1" applyProtection="1">
      <alignment horizontal="right"/>
      <protection locked="0"/>
    </xf>
    <xf numFmtId="0" fontId="40" fillId="0" borderId="3" xfId="0" applyFont="1" applyBorder="1" applyAlignment="1">
      <alignment horizontal="left"/>
    </xf>
    <xf numFmtId="0" fontId="40" fillId="0" borderId="0" xfId="0" applyFont="1" applyBorder="1" applyProtection="1">
      <protection locked="0"/>
    </xf>
    <xf numFmtId="49" fontId="26" fillId="0" borderId="0" xfId="0" applyNumberFormat="1" applyFont="1" applyFill="1" applyBorder="1" applyAlignment="1" applyProtection="1">
      <alignment horizontal="left"/>
      <protection locked="0"/>
    </xf>
    <xf numFmtId="0" fontId="40" fillId="0" borderId="0" xfId="0" applyFont="1" applyBorder="1" applyAlignment="1" applyProtection="1">
      <alignment horizontal="left"/>
      <protection locked="0"/>
    </xf>
    <xf numFmtId="0" fontId="26" fillId="0" borderId="0" xfId="0" applyFont="1" applyBorder="1" applyAlignment="1" applyProtection="1">
      <protection locked="0"/>
    </xf>
    <xf numFmtId="0" fontId="26" fillId="0" borderId="7" xfId="0" applyFont="1" applyBorder="1" applyAlignment="1" applyProtection="1"/>
    <xf numFmtId="0" fontId="26" fillId="0" borderId="4" xfId="0" applyFont="1" applyBorder="1" applyAlignment="1"/>
    <xf numFmtId="49" fontId="26" fillId="0" borderId="4" xfId="0" applyNumberFormat="1" applyFont="1" applyBorder="1" applyAlignment="1" applyProtection="1">
      <protection locked="0"/>
    </xf>
    <xf numFmtId="0" fontId="26" fillId="0" borderId="4" xfId="0" applyFont="1" applyBorder="1" applyAlignment="1" applyProtection="1">
      <alignment horizontal="right"/>
    </xf>
    <xf numFmtId="49" fontId="26" fillId="0" borderId="4" xfId="0" applyNumberFormat="1" applyFont="1" applyBorder="1" applyAlignment="1" applyProtection="1">
      <alignment horizontal="center"/>
      <protection locked="0"/>
    </xf>
    <xf numFmtId="0" fontId="26" fillId="0" borderId="4" xfId="0" applyFont="1" applyBorder="1" applyAlignment="1">
      <alignment horizontal="right"/>
    </xf>
    <xf numFmtId="0" fontId="26" fillId="0" borderId="4" xfId="0" applyFont="1" applyBorder="1" applyProtection="1">
      <protection locked="0"/>
    </xf>
    <xf numFmtId="0" fontId="26" fillId="0" borderId="4" xfId="0" applyFont="1" applyBorder="1" applyAlignment="1" applyProtection="1">
      <alignment horizontal="left"/>
      <protection locked="0"/>
    </xf>
    <xf numFmtId="0" fontId="26" fillId="0" borderId="5" xfId="0" applyFont="1" applyBorder="1" applyProtection="1"/>
    <xf numFmtId="0" fontId="26" fillId="0" borderId="4" xfId="0" applyFont="1" applyBorder="1" applyProtection="1"/>
    <xf numFmtId="0" fontId="26" fillId="0" borderId="0" xfId="0" applyFont="1" applyBorder="1" applyProtection="1"/>
    <xf numFmtId="0" fontId="29" fillId="2" borderId="3" xfId="0" applyFont="1" applyFill="1" applyBorder="1" applyAlignment="1" applyProtection="1">
      <alignment horizontal="left"/>
    </xf>
    <xf numFmtId="0" fontId="40" fillId="2" borderId="0" xfId="0" applyFont="1" applyFill="1" applyBorder="1" applyAlignment="1">
      <alignment horizontal="left"/>
    </xf>
    <xf numFmtId="0" fontId="40" fillId="2" borderId="6" xfId="0" applyFont="1" applyFill="1" applyBorder="1" applyAlignment="1">
      <alignment horizontal="left"/>
    </xf>
    <xf numFmtId="0" fontId="26" fillId="2" borderId="0" xfId="0" applyFont="1" applyFill="1" applyProtection="1">
      <protection locked="0"/>
    </xf>
    <xf numFmtId="0" fontId="28" fillId="0" borderId="3" xfId="0" applyFont="1" applyFill="1" applyBorder="1" applyAlignment="1" applyProtection="1">
      <alignment horizontal="left"/>
    </xf>
    <xf numFmtId="0" fontId="26" fillId="0" borderId="0" xfId="0" applyFont="1" applyFill="1" applyBorder="1" applyAlignment="1">
      <alignment horizontal="left"/>
    </xf>
    <xf numFmtId="0" fontId="28" fillId="0" borderId="0" xfId="0" applyFont="1" applyFill="1" applyBorder="1" applyAlignment="1">
      <alignment horizontal="left"/>
    </xf>
    <xf numFmtId="0" fontId="28" fillId="0" borderId="0" xfId="0" applyFont="1" applyBorder="1" applyAlignment="1" applyProtection="1">
      <alignment horizontal="center"/>
      <protection locked="0"/>
    </xf>
    <xf numFmtId="0" fontId="26" fillId="0" borderId="0" xfId="0" applyFont="1" applyBorder="1" applyProtection="1">
      <protection locked="0"/>
    </xf>
    <xf numFmtId="0" fontId="28" fillId="0" borderId="0" xfId="0" applyFont="1" applyBorder="1" applyAlignment="1" applyProtection="1">
      <alignment horizontal="left"/>
      <protection locked="0"/>
    </xf>
    <xf numFmtId="0" fontId="30" fillId="0" borderId="0" xfId="0" applyFont="1" applyBorder="1" applyAlignment="1" applyProtection="1">
      <alignment horizontal="left"/>
      <protection locked="0"/>
    </xf>
    <xf numFmtId="0" fontId="26" fillId="0" borderId="6" xfId="0" applyFont="1" applyFill="1" applyBorder="1" applyAlignment="1">
      <alignment horizontal="left"/>
    </xf>
    <xf numFmtId="0" fontId="26" fillId="0" borderId="3" xfId="0" applyFont="1" applyBorder="1" applyAlignment="1" applyProtection="1"/>
    <xf numFmtId="0" fontId="26" fillId="0" borderId="29" xfId="0" applyFont="1" applyFill="1" applyBorder="1" applyAlignment="1" applyProtection="1">
      <alignment horizontal="left"/>
      <protection locked="0"/>
    </xf>
    <xf numFmtId="0" fontId="26" fillId="0" borderId="0" xfId="0" applyFont="1" applyFill="1" applyBorder="1" applyProtection="1"/>
    <xf numFmtId="0" fontId="26" fillId="0" borderId="6" xfId="0" applyFont="1" applyBorder="1" applyAlignment="1">
      <alignment horizontal="left"/>
    </xf>
    <xf numFmtId="0" fontId="26" fillId="0" borderId="0" xfId="0" applyFont="1" applyBorder="1" applyAlignment="1">
      <alignment horizontal="left"/>
    </xf>
    <xf numFmtId="3" fontId="26" fillId="0" borderId="0" xfId="2" applyNumberFormat="1" applyFont="1" applyBorder="1" applyAlignment="1" applyProtection="1">
      <alignment horizontal="left"/>
      <protection locked="0"/>
    </xf>
    <xf numFmtId="0" fontId="26" fillId="0" borderId="27" xfId="0" applyFont="1" applyFill="1" applyBorder="1" applyAlignment="1" applyProtection="1">
      <alignment horizontal="left"/>
      <protection locked="0"/>
    </xf>
    <xf numFmtId="0" fontId="26" fillId="0" borderId="6" xfId="0" applyFont="1" applyBorder="1" applyAlignment="1">
      <alignment horizontal="center"/>
    </xf>
    <xf numFmtId="0" fontId="26" fillId="0" borderId="0" xfId="0" applyFont="1" applyBorder="1" applyAlignment="1">
      <alignment horizontal="center"/>
    </xf>
    <xf numFmtId="170" fontId="26" fillId="0" borderId="28" xfId="0" applyNumberFormat="1" applyFont="1" applyFill="1" applyBorder="1" applyAlignment="1" applyProtection="1">
      <alignment horizontal="left"/>
      <protection locked="0"/>
    </xf>
    <xf numFmtId="0" fontId="26" fillId="0" borderId="3" xfId="0" applyFont="1" applyFill="1" applyBorder="1" applyAlignment="1" applyProtection="1"/>
    <xf numFmtId="170" fontId="26" fillId="0" borderId="30" xfId="0" applyNumberFormat="1" applyFont="1" applyFill="1" applyBorder="1" applyAlignment="1" applyProtection="1">
      <alignment horizontal="left"/>
      <protection locked="0"/>
    </xf>
    <xf numFmtId="0" fontId="26" fillId="0" borderId="0" xfId="0" applyFont="1" applyFill="1" applyBorder="1" applyAlignment="1" applyProtection="1"/>
    <xf numFmtId="0" fontId="26" fillId="0" borderId="0" xfId="0" applyFont="1" applyFill="1" applyBorder="1"/>
    <xf numFmtId="0" fontId="26" fillId="0" borderId="3" xfId="0" applyFont="1" applyBorder="1"/>
    <xf numFmtId="0" fontId="26" fillId="0" borderId="7" xfId="0" applyFont="1" applyBorder="1"/>
    <xf numFmtId="0" fontId="26" fillId="0" borderId="4" xfId="0" applyFont="1" applyBorder="1"/>
    <xf numFmtId="0" fontId="26" fillId="0" borderId="4" xfId="0" applyFont="1" applyBorder="1" applyAlignment="1">
      <alignment horizontal="center"/>
    </xf>
    <xf numFmtId="3" fontId="26" fillId="0" borderId="4" xfId="2" applyNumberFormat="1" applyFont="1" applyBorder="1"/>
    <xf numFmtId="0" fontId="26" fillId="0" borderId="3" xfId="0" applyFont="1" applyBorder="1" applyProtection="1">
      <protection locked="0"/>
    </xf>
    <xf numFmtId="0" fontId="28" fillId="0" borderId="3" xfId="0" applyFont="1" applyBorder="1"/>
    <xf numFmtId="0" fontId="29" fillId="6" borderId="25" xfId="0" applyFont="1" applyFill="1" applyBorder="1" applyAlignment="1">
      <alignment horizontal="center"/>
    </xf>
    <xf numFmtId="0" fontId="29" fillId="6" borderId="1" xfId="0" applyFont="1" applyFill="1" applyBorder="1"/>
    <xf numFmtId="0" fontId="29" fillId="6" borderId="2" xfId="0" applyFont="1" applyFill="1" applyBorder="1"/>
    <xf numFmtId="0" fontId="41" fillId="0" borderId="0" xfId="0" applyFont="1" applyFill="1" applyBorder="1" applyAlignment="1">
      <alignment horizontal="center"/>
    </xf>
    <xf numFmtId="0" fontId="29" fillId="6" borderId="45" xfId="0" applyFont="1" applyFill="1" applyBorder="1" applyAlignment="1" applyProtection="1">
      <alignment horizontal="center"/>
    </xf>
    <xf numFmtId="0" fontId="29" fillId="6" borderId="75" xfId="0" applyFont="1" applyFill="1" applyBorder="1" applyAlignment="1" applyProtection="1">
      <alignment horizontal="center"/>
    </xf>
    <xf numFmtId="0" fontId="29" fillId="6" borderId="46" xfId="0" applyFont="1" applyFill="1" applyBorder="1" applyAlignment="1" applyProtection="1">
      <alignment horizontal="center"/>
    </xf>
    <xf numFmtId="0" fontId="29" fillId="6" borderId="26" xfId="0" applyFont="1" applyFill="1" applyBorder="1" applyAlignment="1">
      <alignment horizontal="center"/>
    </xf>
    <xf numFmtId="0" fontId="29" fillId="6" borderId="7" xfId="0" applyFont="1" applyFill="1" applyBorder="1"/>
    <xf numFmtId="0" fontId="29" fillId="6" borderId="4" xfId="0" applyFont="1" applyFill="1" applyBorder="1"/>
    <xf numFmtId="3" fontId="29" fillId="6" borderId="7" xfId="2" applyNumberFormat="1" applyFont="1" applyFill="1" applyBorder="1" applyAlignment="1">
      <alignment horizontal="center"/>
    </xf>
    <xf numFmtId="3" fontId="29" fillId="6" borderId="5" xfId="2" applyNumberFormat="1" applyFont="1" applyFill="1" applyBorder="1" applyAlignment="1">
      <alignment horizontal="center"/>
    </xf>
    <xf numFmtId="0" fontId="29" fillId="6" borderId="40" xfId="0" applyFont="1" applyFill="1" applyBorder="1" applyAlignment="1" applyProtection="1">
      <alignment horizontal="center"/>
    </xf>
    <xf numFmtId="0" fontId="29" fillId="6" borderId="69" xfId="0" applyFont="1" applyFill="1" applyBorder="1" applyAlignment="1" applyProtection="1">
      <alignment horizontal="center"/>
    </xf>
    <xf numFmtId="0" fontId="29" fillId="6" borderId="4" xfId="0" applyFont="1" applyFill="1" applyBorder="1" applyAlignment="1" applyProtection="1">
      <alignment horizontal="center"/>
    </xf>
    <xf numFmtId="16" fontId="26" fillId="2" borderId="56" xfId="0" applyNumberFormat="1" applyFont="1" applyFill="1" applyBorder="1" applyAlignment="1" applyProtection="1">
      <protection locked="0"/>
    </xf>
    <xf numFmtId="4" fontId="26" fillId="0" borderId="16" xfId="2" applyFont="1" applyBorder="1" applyAlignment="1" applyProtection="1">
      <protection locked="0"/>
    </xf>
    <xf numFmtId="0" fontId="26" fillId="2" borderId="25" xfId="0" applyFont="1" applyFill="1" applyBorder="1" applyProtection="1">
      <protection locked="0"/>
    </xf>
    <xf numFmtId="4" fontId="26" fillId="0" borderId="25" xfId="2" applyFont="1" applyBorder="1" applyProtection="1">
      <protection locked="0"/>
    </xf>
    <xf numFmtId="3" fontId="26" fillId="2" borderId="1" xfId="2" applyNumberFormat="1" applyFont="1" applyFill="1" applyBorder="1" applyAlignment="1" applyProtection="1">
      <protection locked="0"/>
    </xf>
    <xf numFmtId="4" fontId="26" fillId="2" borderId="16" xfId="2" applyFont="1" applyFill="1" applyBorder="1" applyAlignment="1"/>
    <xf numFmtId="3" fontId="26" fillId="0" borderId="0" xfId="2" applyNumberFormat="1" applyFont="1" applyBorder="1" applyAlignment="1"/>
    <xf numFmtId="3" fontId="26" fillId="2" borderId="31" xfId="2" applyNumberFormat="1" applyFont="1" applyFill="1" applyBorder="1" applyAlignment="1" applyProtection="1">
      <alignment horizontal="center"/>
    </xf>
    <xf numFmtId="3" fontId="26" fillId="2" borderId="61" xfId="2" applyNumberFormat="1" applyFont="1" applyFill="1" applyBorder="1" applyAlignment="1" applyProtection="1"/>
    <xf numFmtId="3" fontId="26" fillId="2" borderId="64" xfId="2" applyNumberFormat="1" applyFont="1" applyFill="1" applyBorder="1" applyAlignment="1" applyProtection="1"/>
    <xf numFmtId="0" fontId="26" fillId="2" borderId="57" xfId="0" applyFont="1" applyFill="1" applyBorder="1" applyAlignment="1" applyProtection="1">
      <protection locked="0"/>
    </xf>
    <xf numFmtId="4" fontId="26" fillId="0" borderId="51" xfId="2" applyFont="1" applyBorder="1" applyAlignment="1" applyProtection="1">
      <protection locked="0"/>
    </xf>
    <xf numFmtId="0" fontId="26" fillId="2" borderId="57" xfId="0" applyFont="1" applyFill="1" applyBorder="1" applyProtection="1">
      <protection locked="0"/>
    </xf>
    <xf numFmtId="4" fontId="26" fillId="0" borderId="57" xfId="2" applyFont="1" applyBorder="1" applyAlignment="1" applyProtection="1">
      <protection locked="0"/>
    </xf>
    <xf numFmtId="3" fontId="26" fillId="0" borderId="58" xfId="2" applyNumberFormat="1" applyFont="1" applyBorder="1" applyProtection="1">
      <protection locked="0"/>
    </xf>
    <xf numFmtId="4" fontId="26" fillId="2" borderId="51" xfId="2" applyFont="1" applyFill="1" applyBorder="1" applyAlignment="1"/>
    <xf numFmtId="3" fontId="26" fillId="2" borderId="36" xfId="2" applyNumberFormat="1" applyFont="1" applyFill="1" applyBorder="1" applyAlignment="1" applyProtection="1">
      <alignment horizontal="center"/>
    </xf>
    <xf numFmtId="3" fontId="26" fillId="2" borderId="62" xfId="2" applyNumberFormat="1" applyFont="1" applyFill="1" applyBorder="1" applyAlignment="1" applyProtection="1"/>
    <xf numFmtId="3" fontId="26" fillId="2" borderId="30" xfId="2" applyNumberFormat="1" applyFont="1" applyFill="1" applyBorder="1" applyAlignment="1" applyProtection="1"/>
    <xf numFmtId="0" fontId="26" fillId="2" borderId="59" xfId="0" applyFont="1" applyFill="1" applyBorder="1" applyAlignment="1" applyProtection="1">
      <protection locked="0"/>
    </xf>
    <xf numFmtId="4" fontId="26" fillId="0" borderId="19" xfId="2" applyFont="1" applyBorder="1" applyAlignment="1" applyProtection="1">
      <protection locked="0"/>
    </xf>
    <xf numFmtId="0" fontId="26" fillId="2" borderId="60" xfId="0" applyFont="1" applyFill="1" applyBorder="1" applyProtection="1">
      <protection locked="0"/>
    </xf>
    <xf numFmtId="4" fontId="26" fillId="0" borderId="59" xfId="2" applyFont="1" applyBorder="1" applyAlignment="1" applyProtection="1">
      <protection locked="0"/>
    </xf>
    <xf numFmtId="3" fontId="26" fillId="0" borderId="7" xfId="2" applyNumberFormat="1" applyFont="1" applyBorder="1" applyProtection="1">
      <protection locked="0"/>
    </xf>
    <xf numFmtId="4" fontId="26" fillId="2" borderId="5" xfId="2" applyFont="1" applyFill="1" applyBorder="1" applyAlignment="1"/>
    <xf numFmtId="3" fontId="26" fillId="2" borderId="79" xfId="2" applyNumberFormat="1" applyFont="1" applyFill="1" applyBorder="1" applyAlignment="1" applyProtection="1">
      <alignment horizontal="center"/>
    </xf>
    <xf numFmtId="3" fontId="26" fillId="2" borderId="63" xfId="2" applyNumberFormat="1" applyFont="1" applyFill="1" applyBorder="1" applyAlignment="1" applyProtection="1"/>
    <xf numFmtId="3" fontId="26" fillId="2" borderId="65" xfId="2" applyNumberFormat="1" applyFont="1" applyFill="1" applyBorder="1" applyAlignment="1" applyProtection="1"/>
    <xf numFmtId="0" fontId="42" fillId="0" borderId="0" xfId="0" applyFont="1" applyBorder="1"/>
    <xf numFmtId="0" fontId="41" fillId="0" borderId="2" xfId="0" applyFont="1" applyBorder="1" applyAlignment="1" applyProtection="1"/>
    <xf numFmtId="0" fontId="28" fillId="0" borderId="21" xfId="0" applyFont="1" applyBorder="1"/>
    <xf numFmtId="0" fontId="42" fillId="0" borderId="8" xfId="0" applyFont="1" applyBorder="1" applyAlignment="1"/>
    <xf numFmtId="4" fontId="26" fillId="0" borderId="8" xfId="2" applyFont="1" applyBorder="1" applyAlignment="1"/>
    <xf numFmtId="3" fontId="28" fillId="2" borderId="35" xfId="2" applyNumberFormat="1" applyFont="1" applyFill="1" applyBorder="1" applyAlignment="1" applyProtection="1">
      <alignment horizontal="center"/>
    </xf>
    <xf numFmtId="3" fontId="28" fillId="2" borderId="72" xfId="2" applyNumberFormat="1" applyFont="1" applyFill="1" applyBorder="1" applyAlignment="1" applyProtection="1"/>
    <xf numFmtId="3" fontId="28" fillId="2" borderId="41" xfId="2" applyNumberFormat="1" applyFont="1" applyFill="1" applyBorder="1" applyAlignment="1" applyProtection="1"/>
    <xf numFmtId="3" fontId="26" fillId="0" borderId="0" xfId="2" applyNumberFormat="1" applyFont="1" applyBorder="1" applyAlignment="1">
      <alignment horizontal="right"/>
    </xf>
    <xf numFmtId="3" fontId="26" fillId="2" borderId="8" xfId="2" applyNumberFormat="1" applyFont="1" applyFill="1" applyBorder="1" applyAlignment="1" applyProtection="1">
      <alignment horizontal="center"/>
    </xf>
    <xf numFmtId="3" fontId="26" fillId="2" borderId="0" xfId="2" applyNumberFormat="1" applyFont="1" applyFill="1" applyBorder="1" applyAlignment="1" applyProtection="1">
      <alignment horizontal="right"/>
    </xf>
    <xf numFmtId="3" fontId="26" fillId="2" borderId="24" xfId="2" applyNumberFormat="1" applyFont="1" applyFill="1" applyBorder="1" applyAlignment="1" applyProtection="1">
      <alignment horizontal="right"/>
    </xf>
    <xf numFmtId="0" fontId="29" fillId="6" borderId="25" xfId="0" applyFont="1" applyFill="1" applyBorder="1" applyAlignment="1">
      <alignment horizontal="center" vertical="top"/>
    </xf>
    <xf numFmtId="0" fontId="29" fillId="6" borderId="1" xfId="0" applyFont="1" applyFill="1" applyBorder="1" applyAlignment="1">
      <alignment vertical="top"/>
    </xf>
    <xf numFmtId="0" fontId="29" fillId="6" borderId="2" xfId="0" applyFont="1" applyFill="1" applyBorder="1" applyAlignment="1">
      <alignment vertical="top"/>
    </xf>
    <xf numFmtId="0" fontId="29" fillId="6" borderId="25" xfId="0" applyFont="1" applyFill="1" applyBorder="1" applyAlignment="1">
      <alignment horizontal="center" vertical="top" wrapText="1"/>
    </xf>
    <xf numFmtId="3" fontId="41" fillId="0" borderId="0" xfId="2" applyNumberFormat="1" applyFont="1" applyFill="1" applyBorder="1" applyAlignment="1">
      <alignment vertical="top"/>
    </xf>
    <xf numFmtId="0" fontId="29" fillId="6" borderId="39" xfId="0" applyFont="1" applyFill="1" applyBorder="1" applyAlignment="1" applyProtection="1">
      <alignment horizontal="center"/>
    </xf>
    <xf numFmtId="0" fontId="29" fillId="6" borderId="68" xfId="0" applyFont="1" applyFill="1" applyBorder="1" applyAlignment="1" applyProtection="1"/>
    <xf numFmtId="0" fontId="29" fillId="6" borderId="2" xfId="0" applyFont="1" applyFill="1" applyBorder="1" applyAlignment="1" applyProtection="1"/>
    <xf numFmtId="0" fontId="29" fillId="6" borderId="26" xfId="0" applyFont="1" applyFill="1" applyBorder="1" applyAlignment="1">
      <alignment horizontal="center" vertical="top"/>
    </xf>
    <xf numFmtId="0" fontId="29" fillId="6" borderId="7" xfId="0" applyFont="1" applyFill="1" applyBorder="1" applyAlignment="1">
      <alignment vertical="top"/>
    </xf>
    <xf numFmtId="0" fontId="29" fillId="6" borderId="4" xfId="0" applyFont="1" applyFill="1" applyBorder="1" applyAlignment="1">
      <alignment vertical="top"/>
    </xf>
    <xf numFmtId="3" fontId="29" fillId="6" borderId="7" xfId="2" applyNumberFormat="1" applyFont="1" applyFill="1" applyBorder="1" applyAlignment="1">
      <alignment horizontal="left" vertical="top"/>
    </xf>
    <xf numFmtId="3" fontId="29" fillId="6" borderId="5" xfId="2" applyNumberFormat="1" applyFont="1" applyFill="1" applyBorder="1" applyAlignment="1">
      <alignment horizontal="left" vertical="top"/>
    </xf>
    <xf numFmtId="0" fontId="29" fillId="6" borderId="26" xfId="0" applyFont="1" applyFill="1" applyBorder="1" applyAlignment="1">
      <alignment horizontal="center" vertical="top" wrapText="1"/>
    </xf>
    <xf numFmtId="3" fontId="29" fillId="6" borderId="7" xfId="2" applyNumberFormat="1" applyFont="1" applyFill="1" applyBorder="1" applyAlignment="1">
      <alignment horizontal="center" vertical="top"/>
    </xf>
    <xf numFmtId="3" fontId="29" fillId="6" borderId="5" xfId="2" applyNumberFormat="1" applyFont="1" applyFill="1" applyBorder="1" applyAlignment="1">
      <alignment horizontal="center" vertical="top"/>
    </xf>
    <xf numFmtId="0" fontId="26" fillId="0" borderId="56" xfId="0" applyFont="1" applyBorder="1" applyAlignment="1" applyProtection="1">
      <alignment horizontal="center"/>
      <protection locked="0"/>
    </xf>
    <xf numFmtId="4" fontId="26" fillId="0" borderId="56" xfId="5" applyFont="1" applyBorder="1" applyAlignment="1" applyProtection="1">
      <protection locked="0"/>
    </xf>
    <xf numFmtId="3" fontId="26" fillId="0" borderId="12" xfId="2" applyNumberFormat="1" applyFont="1" applyBorder="1" applyAlignment="1" applyProtection="1">
      <protection locked="0"/>
    </xf>
    <xf numFmtId="3" fontId="26" fillId="0" borderId="10" xfId="2" applyNumberFormat="1" applyFont="1" applyBorder="1" applyAlignment="1" applyProtection="1">
      <protection locked="0"/>
    </xf>
    <xf numFmtId="0" fontId="26" fillId="0" borderId="56" xfId="0" quotePrefix="1" applyFont="1" applyBorder="1" applyAlignment="1" applyProtection="1">
      <alignment horizontal="center"/>
      <protection locked="0"/>
    </xf>
    <xf numFmtId="4" fontId="26" fillId="0" borderId="10" xfId="2" applyNumberFormat="1" applyFont="1" applyBorder="1" applyAlignment="1"/>
    <xf numFmtId="3" fontId="42" fillId="0" borderId="0" xfId="2" applyNumberFormat="1" applyFont="1" applyFill="1" applyBorder="1" applyAlignment="1"/>
    <xf numFmtId="3" fontId="26" fillId="2" borderId="76" xfId="2" applyNumberFormat="1" applyFont="1" applyFill="1" applyBorder="1" applyAlignment="1" applyProtection="1">
      <alignment horizontal="center"/>
    </xf>
    <xf numFmtId="3" fontId="26" fillId="2" borderId="61" xfId="2" quotePrefix="1" applyNumberFormat="1" applyFont="1" applyFill="1" applyBorder="1" applyAlignment="1" applyProtection="1"/>
    <xf numFmtId="0" fontId="26" fillId="0" borderId="57" xfId="0" applyFont="1" applyBorder="1" applyAlignment="1" applyProtection="1">
      <alignment horizontal="center"/>
      <protection locked="0"/>
    </xf>
    <xf numFmtId="4" fontId="26" fillId="0" borderId="57" xfId="5" applyFont="1" applyBorder="1" applyAlignment="1" applyProtection="1">
      <protection locked="0"/>
    </xf>
    <xf numFmtId="0" fontId="26" fillId="0" borderId="58" xfId="0" applyFont="1" applyBorder="1" applyAlignment="1" applyProtection="1">
      <protection locked="0"/>
    </xf>
    <xf numFmtId="0" fontId="26" fillId="0" borderId="51" xfId="0" applyFont="1" applyBorder="1" applyAlignment="1" applyProtection="1">
      <protection locked="0"/>
    </xf>
    <xf numFmtId="0" fontId="26" fillId="0" borderId="57" xfId="0" quotePrefix="1" applyFont="1" applyBorder="1" applyAlignment="1" applyProtection="1">
      <alignment horizontal="center"/>
      <protection locked="0"/>
    </xf>
    <xf numFmtId="3" fontId="26" fillId="0" borderId="58" xfId="2" applyNumberFormat="1" applyFont="1" applyBorder="1" applyAlignment="1" applyProtection="1">
      <protection locked="0"/>
    </xf>
    <xf numFmtId="4" fontId="26" fillId="0" borderId="51" xfId="2" applyNumberFormat="1" applyFont="1" applyBorder="1" applyAlignment="1"/>
    <xf numFmtId="3" fontId="26" fillId="2" borderId="62" xfId="2" quotePrefix="1" applyNumberFormat="1" applyFont="1" applyFill="1" applyBorder="1" applyAlignment="1" applyProtection="1"/>
    <xf numFmtId="0" fontId="43" fillId="0" borderId="0" xfId="0" applyFont="1" applyFill="1" applyProtection="1">
      <protection locked="0"/>
    </xf>
    <xf numFmtId="0" fontId="43" fillId="0" borderId="0" xfId="0" applyFont="1" applyFill="1"/>
    <xf numFmtId="0" fontId="26" fillId="0" borderId="59" xfId="0" applyFont="1" applyBorder="1" applyAlignment="1" applyProtection="1">
      <alignment horizontal="center"/>
      <protection locked="0"/>
    </xf>
    <xf numFmtId="4" fontId="26" fillId="0" borderId="59" xfId="2" applyFont="1" applyBorder="1" applyProtection="1">
      <protection locked="0"/>
    </xf>
    <xf numFmtId="0" fontId="26" fillId="0" borderId="17" xfId="0" applyFont="1" applyBorder="1" applyAlignment="1" applyProtection="1">
      <protection locked="0"/>
    </xf>
    <xf numFmtId="0" fontId="26" fillId="0" borderId="19" xfId="0" applyFont="1" applyBorder="1" applyAlignment="1" applyProtection="1">
      <protection locked="0"/>
    </xf>
    <xf numFmtId="0" fontId="26" fillId="0" borderId="59" xfId="0" quotePrefix="1" applyFont="1" applyBorder="1" applyAlignment="1" applyProtection="1">
      <alignment horizontal="center"/>
      <protection locked="0"/>
    </xf>
    <xf numFmtId="3" fontId="26" fillId="0" borderId="17" xfId="2" applyNumberFormat="1" applyFont="1" applyBorder="1" applyAlignment="1" applyProtection="1">
      <protection locked="0"/>
    </xf>
    <xf numFmtId="4" fontId="26" fillId="0" borderId="19" xfId="2" applyNumberFormat="1" applyFont="1" applyBorder="1" applyAlignment="1"/>
    <xf numFmtId="3" fontId="26" fillId="2" borderId="63" xfId="2" quotePrefix="1" applyNumberFormat="1" applyFont="1" applyFill="1" applyBorder="1" applyAlignment="1" applyProtection="1"/>
    <xf numFmtId="3" fontId="43" fillId="0" borderId="0" xfId="0" applyNumberFormat="1" applyFont="1" applyFill="1" applyProtection="1">
      <protection locked="0"/>
    </xf>
    <xf numFmtId="0" fontId="41" fillId="0" borderId="0" xfId="0" applyFont="1" applyBorder="1" applyAlignment="1" applyProtection="1">
      <alignment vertical="top"/>
    </xf>
    <xf numFmtId="0" fontId="26" fillId="0" borderId="8" xfId="0" applyFont="1" applyBorder="1"/>
    <xf numFmtId="4" fontId="26" fillId="0" borderId="8" xfId="2" applyFont="1" applyBorder="1"/>
    <xf numFmtId="0" fontId="26" fillId="0" borderId="2" xfId="0" applyFont="1" applyBorder="1" applyProtection="1"/>
    <xf numFmtId="0" fontId="26" fillId="0" borderId="24" xfId="0" applyFont="1" applyBorder="1" applyProtection="1"/>
    <xf numFmtId="0" fontId="29" fillId="6" borderId="2" xfId="0" applyFont="1" applyFill="1" applyBorder="1" applyAlignment="1">
      <alignment vertical="top" wrapText="1"/>
    </xf>
    <xf numFmtId="0" fontId="29" fillId="6" borderId="68" xfId="0" applyFont="1" applyFill="1" applyBorder="1" applyAlignment="1" applyProtection="1">
      <alignment horizontal="center"/>
    </xf>
    <xf numFmtId="0" fontId="29" fillId="6" borderId="2" xfId="0" applyFont="1" applyFill="1" applyBorder="1" applyAlignment="1" applyProtection="1">
      <alignment horizontal="center"/>
    </xf>
    <xf numFmtId="0" fontId="29" fillId="6" borderId="4" xfId="0" applyFont="1" applyFill="1" applyBorder="1" applyAlignment="1">
      <alignment vertical="top" wrapText="1"/>
    </xf>
    <xf numFmtId="0" fontId="28" fillId="6" borderId="26" xfId="0" applyFont="1" applyFill="1" applyBorder="1" applyAlignment="1">
      <alignment horizontal="center" vertical="top" wrapText="1"/>
    </xf>
    <xf numFmtId="3" fontId="26" fillId="0" borderId="10" xfId="2" applyNumberFormat="1" applyFont="1" applyBorder="1" applyAlignment="1"/>
    <xf numFmtId="3" fontId="26" fillId="0" borderId="0" xfId="2" applyNumberFormat="1" applyFont="1" applyFill="1" applyBorder="1" applyAlignment="1"/>
    <xf numFmtId="3" fontId="26" fillId="2" borderId="39" xfId="2" applyNumberFormat="1" applyFont="1" applyFill="1" applyBorder="1" applyAlignment="1" applyProtection="1">
      <alignment horizontal="center"/>
    </xf>
    <xf numFmtId="0" fontId="26" fillId="0" borderId="70" xfId="0" applyFont="1" applyBorder="1" applyAlignment="1" applyProtection="1">
      <alignment horizontal="center"/>
      <protection locked="0"/>
    </xf>
    <xf numFmtId="0" fontId="26" fillId="0" borderId="70" xfId="0" quotePrefix="1" applyFont="1" applyBorder="1" applyAlignment="1" applyProtection="1">
      <alignment horizontal="center"/>
      <protection locked="0"/>
    </xf>
    <xf numFmtId="3" fontId="26" fillId="0" borderId="71" xfId="2" applyNumberFormat="1" applyFont="1" applyBorder="1" applyAlignment="1" applyProtection="1">
      <protection locked="0"/>
    </xf>
    <xf numFmtId="3" fontId="26" fillId="0" borderId="73" xfId="2" applyNumberFormat="1" applyFont="1" applyBorder="1" applyAlignment="1"/>
    <xf numFmtId="3" fontId="26" fillId="2" borderId="80" xfId="2" applyNumberFormat="1" applyFont="1" applyFill="1" applyBorder="1" applyAlignment="1" applyProtection="1">
      <alignment horizontal="center"/>
    </xf>
    <xf numFmtId="3" fontId="26" fillId="2" borderId="66" xfId="2" quotePrefix="1" applyNumberFormat="1" applyFont="1" applyFill="1" applyBorder="1" applyAlignment="1" applyProtection="1"/>
    <xf numFmtId="3" fontId="26" fillId="2" borderId="67" xfId="2" applyNumberFormat="1" applyFont="1" applyFill="1" applyBorder="1" applyAlignment="1" applyProtection="1"/>
    <xf numFmtId="3" fontId="26" fillId="0" borderId="19" xfId="2" applyNumberFormat="1" applyFont="1" applyBorder="1" applyAlignment="1"/>
    <xf numFmtId="0" fontId="28" fillId="0" borderId="7" xfId="0" applyFont="1" applyBorder="1"/>
    <xf numFmtId="3" fontId="26" fillId="0" borderId="81" xfId="2" applyNumberFormat="1" applyFont="1" applyBorder="1" applyProtection="1"/>
    <xf numFmtId="0" fontId="29" fillId="0" borderId="0" xfId="0" applyFont="1" applyBorder="1"/>
    <xf numFmtId="3" fontId="26" fillId="0" borderId="0" xfId="2" applyNumberFormat="1" applyFont="1" applyBorder="1" applyProtection="1"/>
    <xf numFmtId="3" fontId="28" fillId="2" borderId="2" xfId="2" applyNumberFormat="1" applyFont="1" applyFill="1" applyBorder="1" applyAlignment="1" applyProtection="1">
      <alignment horizontal="center"/>
    </xf>
    <xf numFmtId="3" fontId="29" fillId="2" borderId="2" xfId="2" applyNumberFormat="1" applyFont="1" applyFill="1" applyBorder="1" applyAlignment="1" applyProtection="1"/>
    <xf numFmtId="3" fontId="26" fillId="0" borderId="51" xfId="2" applyNumberFormat="1" applyFont="1" applyBorder="1" applyAlignment="1"/>
    <xf numFmtId="0" fontId="26" fillId="0" borderId="21" xfId="0" applyFont="1" applyBorder="1"/>
    <xf numFmtId="3" fontId="26" fillId="0" borderId="74" xfId="2" applyNumberFormat="1" applyFont="1" applyBorder="1" applyProtection="1"/>
    <xf numFmtId="3" fontId="28" fillId="2" borderId="55" xfId="2" applyNumberFormat="1" applyFont="1" applyFill="1" applyBorder="1" applyAlignment="1" applyProtection="1">
      <alignment horizontal="center"/>
    </xf>
    <xf numFmtId="3" fontId="28" fillId="2" borderId="77" xfId="2" applyNumberFormat="1" applyFont="1" applyFill="1" applyBorder="1" applyAlignment="1" applyProtection="1"/>
    <xf numFmtId="3" fontId="28" fillId="2" borderId="78" xfId="2" applyNumberFormat="1" applyFont="1" applyFill="1" applyBorder="1" applyAlignment="1" applyProtection="1"/>
    <xf numFmtId="0" fontId="28" fillId="0" borderId="0" xfId="0" applyFont="1" applyBorder="1"/>
    <xf numFmtId="3" fontId="28" fillId="2" borderId="0" xfId="2" applyNumberFormat="1" applyFont="1" applyFill="1" applyBorder="1" applyAlignment="1" applyProtection="1">
      <alignment horizontal="center"/>
    </xf>
    <xf numFmtId="3" fontId="26" fillId="2" borderId="6" xfId="2" applyNumberFormat="1" applyFont="1" applyFill="1" applyBorder="1" applyAlignment="1" applyProtection="1">
      <alignment horizontal="right"/>
    </xf>
    <xf numFmtId="0" fontId="29" fillId="6" borderId="8" xfId="0" applyFont="1" applyFill="1" applyBorder="1" applyAlignment="1"/>
    <xf numFmtId="0" fontId="29" fillId="6" borderId="21" xfId="0" applyFont="1" applyFill="1" applyBorder="1" applyAlignment="1">
      <alignment horizontal="center"/>
    </xf>
    <xf numFmtId="3" fontId="40" fillId="0" borderId="0" xfId="2" applyNumberFormat="1" applyFont="1" applyBorder="1" applyAlignment="1"/>
    <xf numFmtId="0" fontId="39" fillId="0" borderId="0" xfId="0" applyFont="1" applyFill="1" applyProtection="1"/>
    <xf numFmtId="0" fontId="28" fillId="0" borderId="3" xfId="0" applyFont="1" applyFill="1" applyBorder="1" applyAlignment="1">
      <alignment horizontal="left"/>
    </xf>
    <xf numFmtId="0" fontId="28" fillId="0" borderId="2" xfId="0" applyFont="1" applyFill="1" applyBorder="1" applyAlignment="1">
      <alignment horizontal="left"/>
    </xf>
    <xf numFmtId="0" fontId="26" fillId="0" borderId="2" xfId="0" applyFont="1" applyBorder="1"/>
    <xf numFmtId="0" fontId="26" fillId="0" borderId="21" xfId="0" applyFont="1" applyFill="1" applyBorder="1" applyAlignment="1"/>
    <xf numFmtId="0" fontId="26" fillId="0" borderId="9" xfId="0" applyFont="1" applyFill="1" applyBorder="1" applyAlignment="1"/>
    <xf numFmtId="3" fontId="26" fillId="0" borderId="21" xfId="2" applyNumberFormat="1" applyFont="1" applyBorder="1" applyAlignment="1">
      <alignment horizontal="right"/>
    </xf>
    <xf numFmtId="0" fontId="26" fillId="0" borderId="20" xfId="0" applyFont="1" applyFill="1" applyBorder="1" applyAlignment="1"/>
    <xf numFmtId="0" fontId="26" fillId="0" borderId="42" xfId="0" applyFont="1" applyFill="1" applyBorder="1" applyAlignment="1"/>
    <xf numFmtId="10" fontId="26" fillId="0" borderId="43" xfId="4" applyNumberFormat="1" applyFont="1" applyFill="1" applyBorder="1" applyAlignment="1"/>
    <xf numFmtId="3" fontId="26" fillId="0" borderId="42" xfId="2" applyNumberFormat="1" applyFont="1" applyBorder="1" applyAlignment="1">
      <alignment horizontal="right"/>
    </xf>
    <xf numFmtId="4" fontId="43" fillId="0" borderId="0" xfId="2" applyFont="1" applyFill="1"/>
    <xf numFmtId="0" fontId="26" fillId="0" borderId="0" xfId="0" applyFont="1" applyFill="1" applyBorder="1" applyAlignment="1"/>
    <xf numFmtId="0" fontId="26" fillId="0" borderId="3" xfId="0" applyFont="1" applyFill="1" applyBorder="1" applyAlignment="1"/>
    <xf numFmtId="165" fontId="28" fillId="0" borderId="51" xfId="4" applyNumberFormat="1" applyFont="1" applyFill="1" applyBorder="1" applyAlignment="1" applyProtection="1">
      <protection locked="0"/>
    </xf>
    <xf numFmtId="4" fontId="28" fillId="0" borderId="6" xfId="4" applyNumberFormat="1" applyFont="1" applyFill="1" applyBorder="1" applyAlignment="1" applyProtection="1">
      <alignment horizontal="right"/>
      <protection locked="0"/>
    </xf>
    <xf numFmtId="0" fontId="26" fillId="0" borderId="38" xfId="0" applyFont="1" applyFill="1" applyBorder="1" applyAlignment="1"/>
    <xf numFmtId="0" fontId="26" fillId="0" borderId="44" xfId="0" applyFont="1" applyFill="1" applyBorder="1" applyAlignment="1"/>
    <xf numFmtId="3" fontId="26" fillId="0" borderId="38" xfId="2" applyNumberFormat="1" applyFont="1" applyBorder="1" applyAlignment="1">
      <alignment horizontal="right"/>
    </xf>
    <xf numFmtId="0" fontId="29" fillId="6" borderId="54" xfId="0" applyFont="1" applyFill="1" applyBorder="1" applyAlignment="1"/>
    <xf numFmtId="0" fontId="28" fillId="6" borderId="52" xfId="0" applyFont="1" applyFill="1" applyBorder="1" applyAlignment="1"/>
    <xf numFmtId="0" fontId="28" fillId="6" borderId="53" xfId="0" applyFont="1" applyFill="1" applyBorder="1" applyAlignment="1"/>
    <xf numFmtId="0" fontId="29" fillId="6" borderId="55" xfId="0" applyFont="1" applyFill="1" applyBorder="1" applyAlignment="1"/>
    <xf numFmtId="0" fontId="28" fillId="6" borderId="38" xfId="0" applyFont="1" applyFill="1" applyBorder="1" applyAlignment="1"/>
    <xf numFmtId="9" fontId="29" fillId="6" borderId="44" xfId="4" applyFont="1" applyFill="1" applyBorder="1" applyAlignment="1" applyProtection="1">
      <protection locked="0"/>
    </xf>
    <xf numFmtId="3" fontId="29" fillId="10" borderId="38" xfId="2" applyNumberFormat="1" applyFont="1" applyFill="1" applyBorder="1" applyAlignment="1">
      <alignment horizontal="right"/>
    </xf>
    <xf numFmtId="3" fontId="26" fillId="0" borderId="31" xfId="2" applyNumberFormat="1" applyFont="1" applyBorder="1" applyAlignment="1"/>
    <xf numFmtId="0" fontId="42" fillId="0" borderId="0" xfId="0" applyFont="1" applyProtection="1">
      <protection locked="0"/>
    </xf>
    <xf numFmtId="4" fontId="42" fillId="0" borderId="0" xfId="2" applyFont="1" applyAlignment="1" applyProtection="1">
      <alignment horizontal="center"/>
      <protection locked="0"/>
    </xf>
    <xf numFmtId="0" fontId="29" fillId="6" borderId="21" xfId="0" applyFont="1" applyFill="1" applyBorder="1" applyAlignment="1"/>
    <xf numFmtId="0" fontId="26" fillId="0" borderId="3" xfId="0" applyFont="1" applyBorder="1" applyAlignment="1" applyProtection="1">
      <alignment vertical="top" wrapText="1"/>
      <protection locked="0"/>
    </xf>
    <xf numFmtId="0" fontId="26" fillId="0" borderId="0" xfId="0" applyFont="1" applyBorder="1" applyAlignment="1" applyProtection="1">
      <alignment vertical="top" wrapText="1"/>
      <protection locked="0"/>
    </xf>
    <xf numFmtId="0" fontId="26" fillId="0" borderId="6" xfId="0" applyFont="1" applyBorder="1" applyAlignment="1" applyProtection="1">
      <alignment vertical="top" wrapText="1"/>
      <protection locked="0"/>
    </xf>
    <xf numFmtId="0" fontId="26" fillId="0" borderId="3" xfId="0" applyFont="1" applyBorder="1" applyAlignment="1" applyProtection="1">
      <alignment horizontal="center" vertical="top" wrapText="1"/>
      <protection locked="0"/>
    </xf>
    <xf numFmtId="0" fontId="26" fillId="0" borderId="6" xfId="0" applyFont="1" applyBorder="1" applyAlignment="1" applyProtection="1">
      <protection locked="0"/>
    </xf>
    <xf numFmtId="0" fontId="26" fillId="0" borderId="7" xfId="0" applyFont="1" applyBorder="1" applyAlignment="1" applyProtection="1">
      <alignment horizontal="left" vertical="top" wrapText="1"/>
      <protection locked="0"/>
    </xf>
    <xf numFmtId="0" fontId="26" fillId="0" borderId="4" xfId="0" applyFont="1" applyBorder="1" applyAlignment="1" applyProtection="1">
      <alignment horizontal="left" vertical="top" wrapText="1"/>
      <protection locked="0"/>
    </xf>
    <xf numFmtId="0" fontId="26" fillId="0" borderId="4" xfId="0" applyFont="1" applyBorder="1" applyAlignment="1" applyProtection="1">
      <protection locked="0"/>
    </xf>
    <xf numFmtId="0" fontId="26" fillId="0" borderId="4" xfId="0" applyFont="1" applyBorder="1" applyAlignment="1" applyProtection="1">
      <alignment horizontal="center"/>
      <protection locked="0"/>
    </xf>
    <xf numFmtId="0" fontId="26" fillId="0" borderId="5" xfId="0" applyFont="1" applyBorder="1" applyAlignment="1" applyProtection="1">
      <alignment horizontal="center"/>
      <protection locked="0"/>
    </xf>
    <xf numFmtId="0" fontId="26" fillId="0" borderId="32" xfId="0" applyFont="1" applyBorder="1" applyProtection="1"/>
    <xf numFmtId="0" fontId="39" fillId="0" borderId="32" xfId="0" applyFont="1" applyFill="1" applyBorder="1" applyAlignment="1" applyProtection="1">
      <alignment horizontal="justify" vertical="top"/>
    </xf>
    <xf numFmtId="0" fontId="26" fillId="0" borderId="32" xfId="0" applyFont="1" applyBorder="1" applyProtection="1">
      <protection locked="0"/>
    </xf>
    <xf numFmtId="0" fontId="28" fillId="6" borderId="39" xfId="0" applyFont="1" applyFill="1" applyBorder="1" applyAlignment="1">
      <alignment horizontal="left" vertical="top"/>
    </xf>
    <xf numFmtId="0" fontId="28" fillId="6" borderId="2" xfId="0" applyFont="1" applyFill="1" applyBorder="1" applyAlignment="1">
      <alignment horizontal="left" vertical="top"/>
    </xf>
    <xf numFmtId="0" fontId="28" fillId="6" borderId="40" xfId="0" applyFont="1" applyFill="1" applyBorder="1" applyAlignment="1">
      <alignment horizontal="left" vertical="top"/>
    </xf>
    <xf numFmtId="0" fontId="28" fillId="6" borderId="4" xfId="0" applyFont="1" applyFill="1" applyBorder="1" applyAlignment="1">
      <alignment horizontal="left" vertical="top"/>
    </xf>
    <xf numFmtId="0" fontId="28" fillId="6" borderId="7" xfId="0" applyFont="1" applyFill="1" applyBorder="1" applyAlignment="1">
      <alignment horizontal="left" vertical="top"/>
    </xf>
    <xf numFmtId="0" fontId="28" fillId="6" borderId="41" xfId="0" applyFont="1" applyFill="1" applyBorder="1" applyAlignment="1">
      <alignment horizontal="center" vertical="top"/>
    </xf>
    <xf numFmtId="0" fontId="28" fillId="6" borderId="21" xfId="0" applyFont="1" applyFill="1" applyBorder="1" applyAlignment="1">
      <alignment horizontal="center"/>
    </xf>
    <xf numFmtId="0" fontId="28" fillId="6" borderId="7" xfId="0" applyFont="1" applyFill="1" applyBorder="1" applyAlignment="1">
      <alignment horizontal="center"/>
    </xf>
    <xf numFmtId="0" fontId="26" fillId="5" borderId="0" xfId="0" applyFont="1" applyFill="1"/>
    <xf numFmtId="0" fontId="29" fillId="0" borderId="82" xfId="0" applyFont="1" applyFill="1" applyBorder="1" applyAlignment="1"/>
    <xf numFmtId="0" fontId="29" fillId="0" borderId="64" xfId="0" applyFont="1" applyFill="1" applyBorder="1" applyAlignment="1"/>
    <xf numFmtId="0" fontId="40" fillId="0" borderId="83" xfId="0" applyFont="1" applyFill="1" applyBorder="1" applyAlignment="1"/>
    <xf numFmtId="0" fontId="40" fillId="11" borderId="84" xfId="0" applyFont="1" applyFill="1" applyBorder="1" applyAlignment="1"/>
    <xf numFmtId="3" fontId="40" fillId="10" borderId="64" xfId="2" applyNumberFormat="1" applyFont="1" applyFill="1" applyBorder="1" applyAlignment="1"/>
    <xf numFmtId="0" fontId="40" fillId="11" borderId="84" xfId="0" applyFont="1" applyFill="1" applyBorder="1"/>
    <xf numFmtId="3" fontId="29" fillId="10" borderId="84" xfId="2" applyNumberFormat="1" applyFont="1" applyFill="1" applyBorder="1" applyAlignment="1">
      <alignment horizontal="right"/>
    </xf>
    <xf numFmtId="0" fontId="29" fillId="0" borderId="85" xfId="0" applyFont="1" applyFill="1" applyBorder="1" applyAlignment="1"/>
    <xf numFmtId="0" fontId="29" fillId="0" borderId="30" xfId="0" applyFont="1" applyFill="1" applyBorder="1" applyAlignment="1"/>
    <xf numFmtId="0" fontId="40" fillId="0" borderId="86" xfId="0" applyFont="1" applyFill="1" applyBorder="1" applyAlignment="1"/>
    <xf numFmtId="9" fontId="29" fillId="10" borderId="87" xfId="4" applyNumberFormat="1" applyFont="1" applyFill="1" applyBorder="1" applyAlignment="1" applyProtection="1">
      <alignment horizontal="center"/>
      <protection locked="0"/>
    </xf>
    <xf numFmtId="3" fontId="40" fillId="10" borderId="30" xfId="2" applyNumberFormat="1" applyFont="1" applyFill="1" applyBorder="1" applyAlignment="1"/>
    <xf numFmtId="3" fontId="29" fillId="10" borderId="87" xfId="2" applyNumberFormat="1" applyFont="1" applyFill="1" applyBorder="1" applyAlignment="1">
      <alignment horizontal="right"/>
    </xf>
    <xf numFmtId="0" fontId="29" fillId="0" borderId="88" xfId="0" applyFont="1" applyFill="1" applyBorder="1" applyAlignment="1"/>
    <xf numFmtId="0" fontId="29" fillId="0" borderId="67" xfId="0" applyFont="1" applyFill="1" applyBorder="1" applyAlignment="1"/>
    <xf numFmtId="0" fontId="40" fillId="0" borderId="89" xfId="0" applyFont="1" applyFill="1" applyBorder="1" applyAlignment="1"/>
    <xf numFmtId="9" fontId="29" fillId="10" borderId="90" xfId="4" applyNumberFormat="1" applyFont="1" applyFill="1" applyBorder="1" applyAlignment="1" applyProtection="1">
      <alignment horizontal="center"/>
      <protection locked="0"/>
    </xf>
    <xf numFmtId="3" fontId="40" fillId="10" borderId="67" xfId="2" applyNumberFormat="1" applyFont="1" applyFill="1" applyBorder="1" applyAlignment="1"/>
    <xf numFmtId="3" fontId="29" fillId="10" borderId="90" xfId="2" applyNumberFormat="1" applyFont="1" applyFill="1" applyBorder="1" applyAlignment="1">
      <alignment horizontal="right"/>
    </xf>
    <xf numFmtId="3" fontId="26" fillId="0" borderId="3" xfId="2" applyNumberFormat="1" applyFont="1" applyBorder="1" applyAlignment="1" applyProtection="1">
      <protection locked="0"/>
    </xf>
    <xf numFmtId="3" fontId="26" fillId="0" borderId="0" xfId="2" applyNumberFormat="1" applyFont="1" applyBorder="1" applyAlignment="1" applyProtection="1">
      <alignment horizontal="center"/>
      <protection locked="0"/>
    </xf>
    <xf numFmtId="3" fontId="26" fillId="0" borderId="24" xfId="2" applyNumberFormat="1" applyFont="1" applyBorder="1" applyAlignment="1" applyProtection="1">
      <alignment horizontal="center"/>
      <protection locked="0"/>
    </xf>
    <xf numFmtId="0" fontId="29" fillId="0" borderId="91" xfId="0" applyFont="1" applyFill="1" applyBorder="1" applyAlignment="1"/>
    <xf numFmtId="0" fontId="29" fillId="0" borderId="65" xfId="0" applyFont="1" applyFill="1" applyBorder="1" applyAlignment="1"/>
    <xf numFmtId="0" fontId="40" fillId="0" borderId="92" xfId="0" applyFont="1" applyFill="1" applyBorder="1" applyAlignment="1"/>
    <xf numFmtId="0" fontId="40" fillId="11" borderId="93" xfId="0" applyFont="1" applyFill="1" applyBorder="1" applyAlignment="1"/>
    <xf numFmtId="3" fontId="40" fillId="10" borderId="65" xfId="2" applyNumberFormat="1" applyFont="1" applyFill="1" applyBorder="1" applyAlignment="1"/>
    <xf numFmtId="0" fontId="40" fillId="11" borderId="93" xfId="0" applyFont="1" applyFill="1" applyBorder="1"/>
    <xf numFmtId="3" fontId="29" fillId="10" borderId="93" xfId="2" applyNumberFormat="1" applyFont="1" applyFill="1" applyBorder="1" applyAlignment="1">
      <alignment horizontal="right"/>
    </xf>
    <xf numFmtId="3" fontId="26" fillId="0" borderId="7" xfId="2" applyNumberFormat="1" applyFont="1" applyBorder="1" applyAlignment="1" applyProtection="1">
      <protection locked="0"/>
    </xf>
    <xf numFmtId="3" fontId="28" fillId="0" borderId="4" xfId="2" applyNumberFormat="1" applyFont="1" applyBorder="1" applyAlignment="1" applyProtection="1">
      <alignment horizontal="right"/>
      <protection locked="0"/>
    </xf>
    <xf numFmtId="0" fontId="28" fillId="0" borderId="35" xfId="0" applyFont="1" applyBorder="1"/>
    <xf numFmtId="0" fontId="28" fillId="0" borderId="8" xfId="0" applyFont="1" applyBorder="1"/>
    <xf numFmtId="0" fontId="28" fillId="0" borderId="9" xfId="0" applyFont="1" applyBorder="1"/>
    <xf numFmtId="0" fontId="28" fillId="0" borderId="21" xfId="0" applyFont="1" applyFill="1" applyBorder="1" applyAlignment="1">
      <alignment horizontal="center"/>
    </xf>
    <xf numFmtId="0" fontId="26" fillId="0" borderId="37" xfId="0" applyFont="1" applyBorder="1"/>
    <xf numFmtId="0" fontId="28" fillId="0" borderId="21" xfId="0" applyFont="1" applyBorder="1" applyAlignment="1">
      <alignment horizontal="right"/>
    </xf>
    <xf numFmtId="0" fontId="26" fillId="0" borderId="37" xfId="0" applyFont="1" applyBorder="1" applyAlignment="1">
      <alignment horizontal="right"/>
    </xf>
    <xf numFmtId="0" fontId="28" fillId="0" borderId="12" xfId="0" applyFont="1" applyBorder="1" applyProtection="1"/>
    <xf numFmtId="0" fontId="26" fillId="0" borderId="13" xfId="0" applyFont="1" applyBorder="1" applyProtection="1"/>
    <xf numFmtId="0" fontId="26" fillId="0" borderId="13" xfId="0" applyFont="1" applyBorder="1" applyAlignment="1">
      <alignment horizontal="right"/>
    </xf>
    <xf numFmtId="3" fontId="26" fillId="0" borderId="13" xfId="2" applyNumberFormat="1" applyFont="1" applyBorder="1" applyProtection="1"/>
    <xf numFmtId="0" fontId="26" fillId="0" borderId="24" xfId="0" applyFont="1" applyBorder="1" applyProtection="1">
      <protection locked="0"/>
    </xf>
    <xf numFmtId="0" fontId="33" fillId="0" borderId="36" xfId="0" applyFont="1" applyBorder="1" applyProtection="1"/>
    <xf numFmtId="0" fontId="26" fillId="0" borderId="33" xfId="0" applyFont="1" applyBorder="1"/>
    <xf numFmtId="0" fontId="26" fillId="0" borderId="33" xfId="0" applyFont="1" applyBorder="1" applyProtection="1">
      <protection locked="0"/>
    </xf>
    <xf numFmtId="0" fontId="26" fillId="0" borderId="34" xfId="0" applyFont="1" applyBorder="1" applyProtection="1">
      <protection locked="0"/>
    </xf>
    <xf numFmtId="0" fontId="39" fillId="0" borderId="0" xfId="0" applyFont="1" applyProtection="1">
      <protection locked="0"/>
    </xf>
    <xf numFmtId="0" fontId="38" fillId="0" borderId="0" xfId="0" applyFont="1" applyFill="1" applyBorder="1" applyAlignment="1" applyProtection="1">
      <alignment horizontal="center"/>
      <protection locked="0"/>
    </xf>
    <xf numFmtId="3" fontId="26" fillId="0" borderId="0" xfId="2" applyNumberFormat="1" applyFont="1"/>
    <xf numFmtId="0" fontId="46" fillId="6" borderId="45" xfId="0" applyFont="1" applyFill="1" applyBorder="1"/>
    <xf numFmtId="0" fontId="26" fillId="6" borderId="46" xfId="0" applyFont="1" applyFill="1" applyBorder="1"/>
    <xf numFmtId="0" fontId="26" fillId="6" borderId="46" xfId="0" applyFont="1" applyFill="1" applyBorder="1" applyProtection="1">
      <protection locked="0"/>
    </xf>
    <xf numFmtId="0" fontId="26" fillId="6" borderId="47" xfId="0" applyFont="1" applyFill="1" applyBorder="1" applyProtection="1">
      <protection locked="0"/>
    </xf>
    <xf numFmtId="0" fontId="33" fillId="6" borderId="31" xfId="0" applyFont="1" applyFill="1" applyBorder="1"/>
    <xf numFmtId="0" fontId="26" fillId="6" borderId="0" xfId="0" applyFont="1" applyFill="1" applyBorder="1"/>
    <xf numFmtId="0" fontId="26" fillId="6" borderId="0" xfId="0" applyFont="1" applyFill="1" applyBorder="1" applyProtection="1">
      <protection locked="0"/>
    </xf>
    <xf numFmtId="0" fontId="26" fillId="6" borderId="24" xfId="0" applyFont="1" applyFill="1" applyBorder="1" applyProtection="1">
      <protection locked="0"/>
    </xf>
    <xf numFmtId="0" fontId="47" fillId="6" borderId="31" xfId="1" applyFont="1" applyFill="1" applyBorder="1" applyAlignment="1" applyProtection="1"/>
    <xf numFmtId="0" fontId="28" fillId="6" borderId="31" xfId="0" applyFont="1" applyFill="1" applyBorder="1"/>
    <xf numFmtId="0" fontId="26" fillId="6" borderId="31" xfId="0" applyFont="1" applyFill="1" applyBorder="1"/>
    <xf numFmtId="0" fontId="26" fillId="6" borderId="48" xfId="0" applyFont="1" applyFill="1" applyBorder="1"/>
    <xf numFmtId="0" fontId="26" fillId="6" borderId="49" xfId="0" applyFont="1" applyFill="1" applyBorder="1"/>
    <xf numFmtId="0" fontId="26" fillId="6" borderId="49" xfId="0" applyFont="1" applyFill="1" applyBorder="1" applyProtection="1">
      <protection locked="0"/>
    </xf>
    <xf numFmtId="0" fontId="26" fillId="6" borderId="50" xfId="0" applyFont="1" applyFill="1" applyBorder="1"/>
    <xf numFmtId="0" fontId="48" fillId="0" borderId="0" xfId="0" applyFont="1"/>
    <xf numFmtId="0" fontId="48" fillId="0" borderId="0" xfId="0" applyFont="1" applyProtection="1">
      <protection locked="0"/>
    </xf>
    <xf numFmtId="0" fontId="28" fillId="0" borderId="0" xfId="0" applyFont="1"/>
    <xf numFmtId="0" fontId="28" fillId="0" borderId="0" xfId="0" applyFont="1" applyProtection="1">
      <protection locked="0"/>
    </xf>
    <xf numFmtId="0" fontId="28" fillId="0" borderId="0" xfId="0" applyFont="1" applyBorder="1" applyProtection="1">
      <protection locked="0"/>
    </xf>
    <xf numFmtId="0" fontId="28" fillId="2" borderId="0" xfId="0" applyFont="1" applyFill="1" applyBorder="1"/>
    <xf numFmtId="0" fontId="28" fillId="2" borderId="0" xfId="0" applyFont="1" applyFill="1" applyBorder="1" applyProtection="1">
      <protection locked="0"/>
    </xf>
    <xf numFmtId="0" fontId="28" fillId="2" borderId="0" xfId="0" applyFont="1" applyFill="1" applyBorder="1" applyProtection="1"/>
    <xf numFmtId="0" fontId="28" fillId="0" borderId="0" xfId="0" applyFont="1" applyProtection="1"/>
    <xf numFmtId="171" fontId="28" fillId="2" borderId="0" xfId="2" applyNumberFormat="1" applyFont="1" applyFill="1" applyBorder="1" applyAlignment="1" applyProtection="1">
      <alignment horizontal="right"/>
      <protection locked="0"/>
    </xf>
    <xf numFmtId="0" fontId="28" fillId="2" borderId="0" xfId="0" applyFont="1" applyFill="1" applyBorder="1" applyAlignment="1" applyProtection="1">
      <alignment horizontal="center"/>
      <protection locked="0"/>
    </xf>
    <xf numFmtId="0" fontId="28" fillId="2" borderId="0" xfId="0" applyFont="1" applyFill="1" applyBorder="1" applyAlignment="1" applyProtection="1">
      <alignment horizontal="center"/>
    </xf>
    <xf numFmtId="0" fontId="28" fillId="2" borderId="0" xfId="0" applyFont="1" applyFill="1" applyBorder="1" applyAlignment="1">
      <alignment horizontal="left"/>
    </xf>
    <xf numFmtId="9" fontId="28" fillId="2" borderId="0" xfId="4" applyFont="1" applyFill="1" applyBorder="1" applyProtection="1"/>
    <xf numFmtId="0" fontId="28" fillId="2" borderId="0" xfId="0" applyFont="1" applyFill="1" applyBorder="1" applyAlignment="1" applyProtection="1"/>
    <xf numFmtId="0" fontId="28" fillId="2" borderId="0" xfId="0" quotePrefix="1" applyFont="1" applyFill="1" applyBorder="1" applyProtection="1"/>
    <xf numFmtId="0" fontId="28" fillId="0" borderId="0" xfId="0" applyFont="1" applyBorder="1" applyProtection="1"/>
    <xf numFmtId="0" fontId="30" fillId="2" borderId="0" xfId="0" applyFont="1" applyFill="1" applyBorder="1" applyAlignment="1" applyProtection="1">
      <alignment horizontal="left"/>
    </xf>
    <xf numFmtId="0" fontId="28" fillId="2" borderId="0" xfId="0" applyFont="1" applyFill="1" applyBorder="1" applyAlignment="1" applyProtection="1">
      <alignment horizontal="left"/>
    </xf>
    <xf numFmtId="0" fontId="28" fillId="2" borderId="0" xfId="0" applyFont="1" applyFill="1" applyBorder="1" applyAlignment="1" applyProtection="1">
      <alignment horizontal="right"/>
    </xf>
    <xf numFmtId="49" fontId="28" fillId="2" borderId="0" xfId="0" applyNumberFormat="1" applyFont="1" applyFill="1" applyBorder="1" applyAlignment="1">
      <alignment vertical="top"/>
    </xf>
    <xf numFmtId="49" fontId="28" fillId="2" borderId="0" xfId="0" applyNumberFormat="1" applyFont="1" applyFill="1" applyBorder="1" applyAlignment="1">
      <alignment horizontal="center"/>
    </xf>
    <xf numFmtId="0" fontId="28" fillId="2" borderId="0" xfId="0" quotePrefix="1" applyFont="1" applyFill="1" applyBorder="1" applyAlignment="1" applyProtection="1">
      <alignment horizontal="center"/>
    </xf>
    <xf numFmtId="9" fontId="28" fillId="2" borderId="0" xfId="4" applyFont="1" applyFill="1" applyBorder="1" applyAlignment="1" applyProtection="1">
      <alignment horizontal="center"/>
    </xf>
    <xf numFmtId="0" fontId="28" fillId="2" borderId="0" xfId="0" applyFont="1" applyFill="1" applyBorder="1" applyAlignment="1">
      <alignment horizontal="center"/>
    </xf>
    <xf numFmtId="0" fontId="49" fillId="2" borderId="0" xfId="0" applyFont="1" applyFill="1" applyBorder="1" applyAlignment="1">
      <alignment horizontal="center"/>
    </xf>
    <xf numFmtId="0" fontId="33" fillId="2" borderId="0" xfId="0" applyFont="1" applyFill="1" applyBorder="1" applyProtection="1">
      <protection locked="0"/>
    </xf>
    <xf numFmtId="0" fontId="50" fillId="2" borderId="0" xfId="0" applyFont="1" applyFill="1" applyBorder="1" applyAlignment="1">
      <alignment horizontal="center"/>
    </xf>
    <xf numFmtId="0" fontId="51" fillId="2" borderId="0" xfId="0" applyFont="1" applyFill="1" applyBorder="1" applyAlignment="1">
      <alignment horizontal="center"/>
    </xf>
    <xf numFmtId="0" fontId="50" fillId="2" borderId="0" xfId="0" applyFont="1" applyFill="1" applyBorder="1"/>
    <xf numFmtId="0" fontId="50" fillId="2" borderId="0" xfId="0" quotePrefix="1" applyFont="1" applyFill="1" applyBorder="1" applyAlignment="1">
      <alignment horizontal="center"/>
    </xf>
    <xf numFmtId="9" fontId="50" fillId="2" borderId="0" xfId="4" quotePrefix="1" applyFont="1" applyFill="1" applyBorder="1" applyAlignment="1">
      <alignment horizontal="left"/>
    </xf>
    <xf numFmtId="9" fontId="50" fillId="2" borderId="0" xfId="4" applyFont="1" applyFill="1" applyBorder="1" applyAlignment="1">
      <alignment horizontal="left"/>
    </xf>
    <xf numFmtId="0" fontId="41" fillId="2" borderId="0" xfId="0" applyFont="1" applyFill="1" applyBorder="1"/>
    <xf numFmtId="0" fontId="52" fillId="0" borderId="0" xfId="0" applyFont="1"/>
    <xf numFmtId="0" fontId="52" fillId="0" borderId="0" xfId="0" applyFont="1" applyAlignment="1">
      <alignment horizontal="right"/>
    </xf>
    <xf numFmtId="0" fontId="52" fillId="0" borderId="0" xfId="0" applyFont="1" applyProtection="1">
      <protection locked="0"/>
    </xf>
    <xf numFmtId="0" fontId="52" fillId="0" borderId="12" xfId="0" applyFont="1" applyBorder="1"/>
    <xf numFmtId="0" fontId="52" fillId="0" borderId="13" xfId="0" applyFont="1" applyBorder="1" applyAlignment="1"/>
    <xf numFmtId="0" fontId="52" fillId="0" borderId="10" xfId="0" applyFont="1" applyBorder="1"/>
    <xf numFmtId="0" fontId="52" fillId="0" borderId="13" xfId="0" applyFont="1" applyBorder="1"/>
    <xf numFmtId="49" fontId="52" fillId="0" borderId="13" xfId="0" applyNumberFormat="1" applyFont="1" applyBorder="1"/>
    <xf numFmtId="0" fontId="52" fillId="0" borderId="7" xfId="0" applyFont="1" applyBorder="1" applyAlignment="1"/>
    <xf numFmtId="0" fontId="52" fillId="0" borderId="4" xfId="0" applyFont="1" applyBorder="1"/>
    <xf numFmtId="171" fontId="52" fillId="0" borderId="4" xfId="0" applyNumberFormat="1" applyFont="1" applyBorder="1"/>
    <xf numFmtId="0" fontId="52" fillId="0" borderId="4" xfId="0" applyFont="1" applyBorder="1" applyAlignment="1">
      <alignment horizontal="left"/>
    </xf>
    <xf numFmtId="0" fontId="52" fillId="0" borderId="5" xfId="0" applyFont="1" applyBorder="1"/>
    <xf numFmtId="0" fontId="52" fillId="0" borderId="0" xfId="0" applyFont="1" applyProtection="1"/>
    <xf numFmtId="0" fontId="54" fillId="0" borderId="1" xfId="0" applyFont="1" applyFill="1" applyBorder="1" applyProtection="1"/>
    <xf numFmtId="0" fontId="52" fillId="0" borderId="2" xfId="0" applyFont="1" applyFill="1" applyBorder="1"/>
    <xf numFmtId="0" fontId="52" fillId="0" borderId="16" xfId="0" applyFont="1" applyFill="1" applyBorder="1"/>
    <xf numFmtId="0" fontId="54" fillId="0" borderId="3" xfId="0" applyFont="1" applyFill="1" applyBorder="1" applyProtection="1"/>
    <xf numFmtId="0" fontId="52" fillId="0" borderId="0" xfId="0" applyFont="1" applyFill="1" applyBorder="1"/>
    <xf numFmtId="0" fontId="52" fillId="0" borderId="0" xfId="0" applyFont="1" applyBorder="1"/>
    <xf numFmtId="0" fontId="52" fillId="0" borderId="6" xfId="0" applyFont="1" applyFill="1" applyBorder="1"/>
    <xf numFmtId="0" fontId="52" fillId="0" borderId="3" xfId="0" applyFont="1" applyBorder="1"/>
    <xf numFmtId="0" fontId="52" fillId="0" borderId="45" xfId="0" applyFont="1" applyBorder="1" applyAlignment="1">
      <alignment horizontal="center"/>
    </xf>
    <xf numFmtId="0" fontId="52" fillId="0" borderId="46" xfId="0" applyFont="1" applyBorder="1" applyAlignment="1">
      <alignment horizontal="center"/>
    </xf>
    <xf numFmtId="0" fontId="52" fillId="0" borderId="47" xfId="0" applyFont="1" applyBorder="1" applyAlignment="1">
      <alignment horizontal="center"/>
    </xf>
    <xf numFmtId="0" fontId="52" fillId="0" borderId="45" xfId="0" applyFont="1" applyBorder="1"/>
    <xf numFmtId="0" fontId="52" fillId="0" borderId="46" xfId="0" applyFont="1" applyBorder="1"/>
    <xf numFmtId="0" fontId="52" fillId="0" borderId="47" xfId="0" applyFont="1" applyBorder="1"/>
    <xf numFmtId="0" fontId="52" fillId="0" borderId="6" xfId="0" applyFont="1" applyBorder="1"/>
    <xf numFmtId="0" fontId="52" fillId="0" borderId="31" xfId="0" applyFont="1" applyBorder="1" applyAlignment="1">
      <alignment horizontal="center"/>
    </xf>
    <xf numFmtId="0" fontId="52" fillId="0" borderId="0" xfId="0" applyFont="1" applyBorder="1" applyAlignment="1">
      <alignment horizontal="center"/>
    </xf>
    <xf numFmtId="0" fontId="52" fillId="0" borderId="24" xfId="0" applyFont="1" applyBorder="1" applyAlignment="1">
      <alignment horizontal="center"/>
    </xf>
    <xf numFmtId="0" fontId="52" fillId="0" borderId="31" xfId="0" applyFont="1" applyBorder="1"/>
    <xf numFmtId="0" fontId="52" fillId="0" borderId="24" xfId="0" applyFont="1" applyBorder="1"/>
    <xf numFmtId="0" fontId="52" fillId="0" borderId="48" xfId="0" applyFont="1" applyBorder="1" applyAlignment="1">
      <alignment horizontal="center"/>
    </xf>
    <xf numFmtId="0" fontId="52" fillId="0" borderId="49" xfId="0" applyFont="1" applyBorder="1" applyAlignment="1">
      <alignment horizontal="center"/>
    </xf>
    <xf numFmtId="0" fontId="52" fillId="0" borderId="50" xfId="0" applyFont="1" applyBorder="1" applyAlignment="1">
      <alignment horizontal="center"/>
    </xf>
    <xf numFmtId="0" fontId="52" fillId="0" borderId="48" xfId="0" applyFont="1" applyBorder="1"/>
    <xf numFmtId="0" fontId="52" fillId="0" borderId="49" xfId="0" applyFont="1" applyBorder="1"/>
    <xf numFmtId="0" fontId="52" fillId="0" borderId="50" xfId="0" applyFont="1" applyBorder="1"/>
    <xf numFmtId="0" fontId="52" fillId="0" borderId="0" xfId="0" applyFont="1" applyBorder="1" applyAlignment="1"/>
    <xf numFmtId="0" fontId="55" fillId="0" borderId="0" xfId="0" applyFont="1" applyBorder="1" applyAlignment="1"/>
    <xf numFmtId="0" fontId="52" fillId="0" borderId="45" xfId="0" applyFont="1" applyBorder="1" applyAlignment="1"/>
    <xf numFmtId="0" fontId="52" fillId="0" borderId="46" xfId="0" applyFont="1" applyBorder="1" applyAlignment="1"/>
    <xf numFmtId="0" fontId="52" fillId="0" borderId="47" xfId="0" applyFont="1" applyBorder="1" applyAlignment="1"/>
    <xf numFmtId="0" fontId="52" fillId="0" borderId="31" xfId="0" applyFont="1" applyBorder="1" applyAlignment="1"/>
    <xf numFmtId="0" fontId="52" fillId="0" borderId="24" xfId="0" applyFont="1" applyBorder="1" applyAlignment="1"/>
    <xf numFmtId="0" fontId="52" fillId="0" borderId="48" xfId="0" applyFont="1" applyBorder="1" applyAlignment="1"/>
    <xf numFmtId="0" fontId="52" fillId="0" borderId="49" xfId="0" applyFont="1" applyBorder="1" applyAlignment="1"/>
    <xf numFmtId="0" fontId="52" fillId="0" borderId="50" xfId="0" applyFont="1" applyBorder="1" applyAlignment="1"/>
    <xf numFmtId="0" fontId="0" fillId="0" borderId="56" xfId="0" applyFont="1" applyBorder="1" applyAlignment="1" applyProtection="1">
      <alignment horizontal="center"/>
      <protection locked="0"/>
    </xf>
    <xf numFmtId="0" fontId="0" fillId="0" borderId="0" xfId="0" applyFont="1" applyBorder="1" applyAlignment="1">
      <alignment horizontal="left"/>
    </xf>
    <xf numFmtId="0" fontId="0" fillId="0" borderId="0" xfId="0" applyFont="1" applyBorder="1"/>
    <xf numFmtId="0" fontId="56" fillId="0" borderId="0" xfId="0" applyFont="1"/>
    <xf numFmtId="0" fontId="56" fillId="0" borderId="0" xfId="0" applyFont="1" applyAlignment="1">
      <alignment horizontal="right"/>
    </xf>
    <xf numFmtId="0" fontId="56" fillId="0" borderId="0" xfId="0" applyFont="1" applyProtection="1">
      <protection locked="0"/>
    </xf>
    <xf numFmtId="0" fontId="56" fillId="0" borderId="1" xfId="0" applyFont="1" applyBorder="1"/>
    <xf numFmtId="0" fontId="56" fillId="0" borderId="2" xfId="0" applyFont="1" applyBorder="1"/>
    <xf numFmtId="0" fontId="56" fillId="0" borderId="16" xfId="0" applyFont="1" applyBorder="1"/>
    <xf numFmtId="0" fontId="56" fillId="0" borderId="12" xfId="0" applyFont="1" applyBorder="1"/>
    <xf numFmtId="0" fontId="56" fillId="0" borderId="13" xfId="0" applyFont="1" applyBorder="1"/>
    <xf numFmtId="2" fontId="56" fillId="0" borderId="13" xfId="0" applyNumberFormat="1" applyFont="1" applyBorder="1" applyAlignment="1">
      <alignment horizontal="left"/>
    </xf>
    <xf numFmtId="0" fontId="56" fillId="0" borderId="10" xfId="0" applyFont="1" applyBorder="1"/>
    <xf numFmtId="0" fontId="56" fillId="0" borderId="21" xfId="0" applyFont="1" applyBorder="1" applyAlignment="1"/>
    <xf numFmtId="0" fontId="56" fillId="0" borderId="17" xfId="0" applyFont="1" applyBorder="1"/>
    <xf numFmtId="0" fontId="56" fillId="0" borderId="18" xfId="0" applyFont="1" applyBorder="1"/>
    <xf numFmtId="171" fontId="56" fillId="0" borderId="18" xfId="0" applyNumberFormat="1" applyFont="1" applyBorder="1"/>
    <xf numFmtId="0" fontId="56" fillId="0" borderId="18" xfId="0" applyFont="1" applyBorder="1" applyAlignment="1">
      <alignment horizontal="left"/>
    </xf>
    <xf numFmtId="0" fontId="56" fillId="0" borderId="19" xfId="0" applyFont="1" applyBorder="1"/>
    <xf numFmtId="0" fontId="59" fillId="0" borderId="1" xfId="0" applyFont="1" applyFill="1" applyBorder="1" applyAlignment="1">
      <alignment horizontal="left"/>
    </xf>
    <xf numFmtId="0" fontId="59" fillId="0" borderId="2" xfId="0" applyFont="1" applyFill="1" applyBorder="1" applyAlignment="1">
      <alignment horizontal="left"/>
    </xf>
    <xf numFmtId="0" fontId="59" fillId="0" borderId="16" xfId="0" applyFont="1" applyFill="1" applyBorder="1" applyAlignment="1">
      <alignment horizontal="left"/>
    </xf>
    <xf numFmtId="0" fontId="56" fillId="0" borderId="0" xfId="0" applyFont="1" applyBorder="1" applyAlignment="1"/>
    <xf numFmtId="0" fontId="56" fillId="0" borderId="20" xfId="0" applyFont="1" applyFill="1" applyBorder="1" applyAlignment="1" applyProtection="1">
      <alignment horizontal="left"/>
      <protection locked="0"/>
    </xf>
    <xf numFmtId="0" fontId="56" fillId="0" borderId="2" xfId="0" applyFont="1" applyFill="1" applyBorder="1" applyAlignment="1" applyProtection="1">
      <alignment horizontal="left"/>
      <protection locked="0"/>
    </xf>
    <xf numFmtId="0" fontId="56" fillId="0" borderId="20" xfId="0" applyFont="1" applyBorder="1" applyAlignment="1" applyProtection="1">
      <protection locked="0"/>
    </xf>
    <xf numFmtId="0" fontId="59" fillId="0" borderId="6" xfId="0" applyFont="1" applyFill="1" applyBorder="1" applyAlignment="1">
      <alignment horizontal="left"/>
    </xf>
    <xf numFmtId="0" fontId="60" fillId="0" borderId="0" xfId="0" applyFont="1" applyFill="1" applyProtection="1"/>
    <xf numFmtId="0" fontId="59" fillId="0" borderId="3" xfId="0" applyFont="1" applyFill="1" applyBorder="1" applyAlignment="1">
      <alignment horizontal="left"/>
    </xf>
    <xf numFmtId="0" fontId="59" fillId="0" borderId="0" xfId="0" applyFont="1" applyFill="1" applyBorder="1" applyAlignment="1">
      <alignment horizontal="left"/>
    </xf>
    <xf numFmtId="0" fontId="56" fillId="0" borderId="0" xfId="0" applyFont="1" applyBorder="1" applyAlignment="1" applyProtection="1">
      <protection locked="0"/>
    </xf>
    <xf numFmtId="0" fontId="56" fillId="0" borderId="20" xfId="0" applyFont="1" applyFill="1" applyBorder="1" applyAlignment="1" applyProtection="1">
      <protection locked="0"/>
    </xf>
    <xf numFmtId="0" fontId="56" fillId="0" borderId="0" xfId="0" applyFont="1" applyBorder="1" applyProtection="1">
      <protection locked="0"/>
    </xf>
    <xf numFmtId="0" fontId="56" fillId="0" borderId="0" xfId="0" applyFont="1" applyBorder="1" applyAlignment="1">
      <alignment horizontal="left"/>
    </xf>
    <xf numFmtId="0" fontId="56" fillId="0" borderId="23" xfId="0" applyFont="1" applyBorder="1" applyAlignment="1" applyProtection="1">
      <alignment horizontal="left"/>
      <protection locked="0"/>
    </xf>
    <xf numFmtId="0" fontId="56" fillId="0" borderId="0" xfId="0" applyFont="1" applyBorder="1" applyAlignment="1" applyProtection="1">
      <alignment horizontal="left"/>
      <protection locked="0"/>
    </xf>
    <xf numFmtId="0" fontId="56" fillId="0" borderId="0" xfId="0" applyFont="1" applyBorder="1" applyAlignment="1">
      <alignment horizontal="right"/>
    </xf>
    <xf numFmtId="0" fontId="56" fillId="0" borderId="3" xfId="0" applyFont="1" applyBorder="1" applyAlignment="1"/>
    <xf numFmtId="0" fontId="56" fillId="0" borderId="6" xfId="0" applyFont="1" applyBorder="1"/>
    <xf numFmtId="0" fontId="56" fillId="0" borderId="6" xfId="0" applyFont="1" applyBorder="1" applyAlignment="1" applyProtection="1">
      <alignment horizontal="left"/>
      <protection locked="0"/>
    </xf>
    <xf numFmtId="0" fontId="56" fillId="0" borderId="3" xfId="0" applyFont="1" applyBorder="1"/>
    <xf numFmtId="0" fontId="56" fillId="0" borderId="6" xfId="0" applyFont="1" applyFill="1" applyBorder="1" applyAlignment="1" applyProtection="1">
      <protection locked="0"/>
    </xf>
    <xf numFmtId="0" fontId="56" fillId="0" borderId="0" xfId="0" applyFont="1" applyBorder="1"/>
    <xf numFmtId="0" fontId="61" fillId="0" borderId="0" xfId="0" applyFont="1" applyBorder="1" applyAlignment="1" applyProtection="1">
      <protection locked="0"/>
    </xf>
    <xf numFmtId="0" fontId="56" fillId="0" borderId="6" xfId="0" applyFont="1" applyBorder="1" applyAlignment="1"/>
    <xf numFmtId="0" fontId="61" fillId="0" borderId="0" xfId="0" applyFont="1" applyFill="1" applyBorder="1" applyAlignment="1" applyProtection="1">
      <protection locked="0"/>
    </xf>
    <xf numFmtId="0" fontId="61" fillId="0" borderId="6" xfId="0" applyFont="1" applyFill="1" applyBorder="1" applyAlignment="1" applyProtection="1">
      <protection locked="0"/>
    </xf>
    <xf numFmtId="0" fontId="56" fillId="0" borderId="7" xfId="0" applyFont="1" applyBorder="1"/>
    <xf numFmtId="0" fontId="56" fillId="0" borderId="4" xfId="0" applyFont="1" applyBorder="1"/>
    <xf numFmtId="0" fontId="56" fillId="0" borderId="4" xfId="0" applyFont="1" applyBorder="1" applyAlignment="1"/>
    <xf numFmtId="0" fontId="56" fillId="0" borderId="5" xfId="0" applyFont="1" applyBorder="1" applyAlignment="1"/>
    <xf numFmtId="0" fontId="62" fillId="0" borderId="8" xfId="0" applyFont="1" applyFill="1" applyBorder="1" applyAlignment="1"/>
    <xf numFmtId="0" fontId="56" fillId="0" borderId="11" xfId="0" applyFont="1" applyBorder="1" applyAlignment="1">
      <alignment horizontal="center"/>
    </xf>
    <xf numFmtId="0" fontId="56" fillId="0" borderId="8" xfId="0" applyFont="1" applyBorder="1"/>
    <xf numFmtId="0" fontId="56" fillId="0" borderId="9" xfId="0" applyFont="1" applyBorder="1"/>
    <xf numFmtId="0" fontId="58" fillId="0" borderId="14" xfId="0" applyFont="1" applyBorder="1" applyAlignment="1">
      <alignment horizontal="center"/>
    </xf>
    <xf numFmtId="0" fontId="58" fillId="0" borderId="14" xfId="0" applyFont="1" applyFill="1" applyBorder="1" applyAlignment="1">
      <alignment horizontal="center"/>
    </xf>
    <xf numFmtId="0" fontId="58" fillId="0" borderId="15" xfId="0" applyFont="1" applyFill="1" applyBorder="1" applyAlignment="1">
      <alignment horizontal="center"/>
    </xf>
    <xf numFmtId="0" fontId="58" fillId="0" borderId="2" xfId="0" applyFont="1" applyBorder="1" applyAlignment="1">
      <alignment horizontal="center"/>
    </xf>
    <xf numFmtId="0" fontId="56" fillId="0" borderId="2" xfId="0" applyFont="1" applyBorder="1" applyAlignment="1"/>
    <xf numFmtId="0" fontId="58" fillId="0" borderId="0" xfId="0" applyFont="1" applyBorder="1" applyAlignment="1">
      <alignment horizontal="center"/>
    </xf>
    <xf numFmtId="0" fontId="58" fillId="0" borderId="0" xfId="0" applyFont="1" applyBorder="1" applyAlignment="1"/>
    <xf numFmtId="0" fontId="64" fillId="0" borderId="0" xfId="0" applyFont="1"/>
    <xf numFmtId="0" fontId="57" fillId="0" borderId="0" xfId="0" applyFont="1" applyBorder="1" applyAlignment="1"/>
    <xf numFmtId="0" fontId="58" fillId="0" borderId="0" xfId="0" applyFont="1" applyFill="1" applyBorder="1" applyAlignment="1">
      <alignment horizontal="center"/>
    </xf>
    <xf numFmtId="0" fontId="56" fillId="10" borderId="0" xfId="0" applyFont="1" applyFill="1" applyBorder="1"/>
    <xf numFmtId="0" fontId="56" fillId="0" borderId="5" xfId="0" applyFont="1" applyBorder="1"/>
    <xf numFmtId="4" fontId="56" fillId="0" borderId="0" xfId="2" applyFont="1"/>
    <xf numFmtId="0" fontId="57" fillId="6" borderId="21" xfId="0" applyFont="1" applyFill="1" applyBorder="1" applyAlignment="1"/>
    <xf numFmtId="0" fontId="58" fillId="6" borderId="8" xfId="0" applyFont="1" applyFill="1" applyBorder="1" applyAlignment="1"/>
    <xf numFmtId="0" fontId="58" fillId="6" borderId="9" xfId="0" applyFont="1" applyFill="1" applyBorder="1" applyAlignment="1"/>
    <xf numFmtId="0" fontId="58" fillId="0" borderId="1" xfId="0" applyFont="1" applyBorder="1"/>
    <xf numFmtId="0" fontId="58" fillId="0" borderId="3" xfId="0" applyFont="1" applyBorder="1"/>
    <xf numFmtId="0" fontId="56" fillId="0" borderId="0" xfId="0" applyFont="1" applyFill="1" applyBorder="1" applyProtection="1"/>
    <xf numFmtId="0" fontId="56" fillId="0" borderId="0" xfId="0" applyFont="1" applyFill="1" applyBorder="1" applyAlignment="1" applyProtection="1">
      <alignment horizontal="left"/>
    </xf>
    <xf numFmtId="0" fontId="0" fillId="0" borderId="70" xfId="0" applyFont="1" applyBorder="1" applyAlignment="1" applyProtection="1">
      <alignment horizontal="center"/>
      <protection locked="0"/>
    </xf>
    <xf numFmtId="0" fontId="0" fillId="0" borderId="31" xfId="0" applyFont="1" applyBorder="1"/>
    <xf numFmtId="0" fontId="0" fillId="0" borderId="0" xfId="0" applyFont="1"/>
    <xf numFmtId="0" fontId="65" fillId="0" borderId="0" xfId="0" applyFont="1" applyBorder="1"/>
    <xf numFmtId="4" fontId="2" fillId="13" borderId="21" xfId="2" applyFont="1" applyFill="1" applyBorder="1" applyAlignment="1" applyProtection="1">
      <alignment vertical="top" wrapText="1"/>
      <protection locked="0"/>
    </xf>
    <xf numFmtId="4" fontId="2" fillId="13" borderId="37" xfId="2" applyFont="1" applyFill="1" applyBorder="1" applyAlignment="1" applyProtection="1">
      <alignment vertical="top" wrapText="1"/>
      <protection locked="0"/>
    </xf>
    <xf numFmtId="3" fontId="2" fillId="13" borderId="22" xfId="2" applyNumberFormat="1" applyFont="1" applyFill="1" applyBorder="1" applyAlignment="1" applyProtection="1">
      <alignment horizontal="right" vertical="top" wrapText="1"/>
      <protection locked="0"/>
    </xf>
    <xf numFmtId="173" fontId="2" fillId="13" borderId="22" xfId="1" applyNumberFormat="1" applyFont="1" applyFill="1" applyBorder="1" applyAlignment="1" applyProtection="1">
      <alignment horizontal="center" vertical="center" wrapText="1"/>
      <protection locked="0"/>
    </xf>
    <xf numFmtId="0" fontId="0" fillId="0" borderId="58" xfId="0" applyFont="1" applyBorder="1" applyAlignment="1" applyProtection="1">
      <protection locked="0"/>
    </xf>
    <xf numFmtId="0" fontId="0" fillId="2" borderId="20" xfId="0" applyFont="1" applyFill="1" applyBorder="1" applyAlignment="1" applyProtection="1">
      <alignment horizontal="center"/>
      <protection locked="0"/>
    </xf>
    <xf numFmtId="0" fontId="0" fillId="0" borderId="27" xfId="0" applyFont="1" applyFill="1" applyBorder="1" applyAlignment="1" applyProtection="1">
      <alignment horizontal="left"/>
      <protection locked="0"/>
    </xf>
    <xf numFmtId="0" fontId="0" fillId="0" borderId="45" xfId="0" applyBorder="1" applyAlignment="1"/>
    <xf numFmtId="0" fontId="0" fillId="0" borderId="46" xfId="0" applyBorder="1" applyAlignment="1"/>
    <xf numFmtId="0" fontId="0" fillId="0" borderId="47" xfId="0" applyBorder="1" applyAlignment="1"/>
    <xf numFmtId="0" fontId="0" fillId="0" borderId="31" xfId="0" applyBorder="1" applyAlignment="1"/>
    <xf numFmtId="0" fontId="0" fillId="0" borderId="0" xfId="0" applyBorder="1" applyAlignment="1"/>
    <xf numFmtId="0" fontId="0" fillId="0" borderId="24" xfId="0" applyBorder="1" applyAlignment="1"/>
    <xf numFmtId="0" fontId="0" fillId="0" borderId="48" xfId="0" applyBorder="1" applyAlignment="1"/>
    <xf numFmtId="0" fontId="0" fillId="0" borderId="49" xfId="0" applyBorder="1" applyAlignment="1"/>
    <xf numFmtId="0" fontId="0" fillId="0" borderId="50" xfId="0" applyBorder="1" applyAlignment="1"/>
    <xf numFmtId="3" fontId="0" fillId="0" borderId="22" xfId="2" applyNumberFormat="1" applyFont="1" applyBorder="1" applyAlignment="1" applyProtection="1">
      <alignment horizontal="right" vertical="top" wrapText="1"/>
      <protection locked="0"/>
    </xf>
    <xf numFmtId="4" fontId="3" fillId="13" borderId="21" xfId="2" applyFont="1" applyFill="1" applyBorder="1" applyAlignment="1" applyProtection="1">
      <alignment vertical="top" wrapText="1"/>
      <protection locked="0"/>
    </xf>
    <xf numFmtId="4" fontId="3" fillId="13" borderId="37" xfId="2" applyFont="1" applyFill="1" applyBorder="1" applyAlignment="1" applyProtection="1">
      <alignment vertical="top" wrapText="1"/>
      <protection locked="0"/>
    </xf>
    <xf numFmtId="3" fontId="3" fillId="13" borderId="22" xfId="2" applyNumberFormat="1" applyFont="1" applyFill="1" applyBorder="1" applyAlignment="1" applyProtection="1">
      <alignment horizontal="right" vertical="top" wrapText="1"/>
      <protection locked="0"/>
    </xf>
    <xf numFmtId="4" fontId="3" fillId="13" borderId="21" xfId="2" applyFont="1" applyFill="1" applyBorder="1" applyAlignment="1">
      <alignment horizontal="right" vertical="top" wrapText="1"/>
    </xf>
    <xf numFmtId="4" fontId="3" fillId="13" borderId="37" xfId="2" applyFont="1" applyFill="1" applyBorder="1" applyAlignment="1">
      <alignment horizontal="right" vertical="top" wrapText="1"/>
    </xf>
    <xf numFmtId="173" fontId="3" fillId="13" borderId="22" xfId="1" applyNumberFormat="1" applyFont="1" applyFill="1" applyBorder="1" applyAlignment="1" applyProtection="1">
      <alignment horizontal="center" vertical="center" wrapText="1"/>
      <protection locked="0"/>
    </xf>
    <xf numFmtId="0" fontId="11" fillId="0" borderId="20" xfId="0" applyFont="1" applyBorder="1" applyAlignment="1" applyProtection="1">
      <protection locked="0"/>
    </xf>
    <xf numFmtId="0" fontId="0" fillId="0" borderId="23" xfId="0" applyFont="1" applyBorder="1" applyAlignment="1" applyProtection="1">
      <alignment horizontal="center"/>
      <protection locked="0"/>
    </xf>
    <xf numFmtId="0" fontId="0" fillId="10" borderId="20" xfId="0" applyFont="1" applyFill="1" applyBorder="1" applyAlignment="1" applyProtection="1">
      <alignment horizontal="left"/>
      <protection locked="0"/>
    </xf>
    <xf numFmtId="0" fontId="0" fillId="0" borderId="29" xfId="0" applyFont="1" applyFill="1" applyBorder="1" applyAlignment="1" applyProtection="1">
      <alignment horizontal="left"/>
      <protection locked="0"/>
    </xf>
    <xf numFmtId="170" fontId="0" fillId="0" borderId="30" xfId="0" quotePrefix="1" applyNumberFormat="1" applyFont="1" applyFill="1" applyBorder="1" applyAlignment="1" applyProtection="1">
      <alignment horizontal="left"/>
      <protection locked="0"/>
    </xf>
    <xf numFmtId="0" fontId="0" fillId="0" borderId="23" xfId="0" applyFont="1" applyBorder="1" applyAlignment="1" applyProtection="1">
      <alignment horizontal="center"/>
    </xf>
    <xf numFmtId="170" fontId="0" fillId="0" borderId="28" xfId="0" quotePrefix="1" applyNumberFormat="1" applyFont="1" applyFill="1" applyBorder="1" applyAlignment="1" applyProtection="1">
      <alignment horizontal="left"/>
      <protection locked="0"/>
    </xf>
    <xf numFmtId="0" fontId="0" fillId="0" borderId="20" xfId="0" applyFont="1" applyBorder="1" applyAlignment="1" applyProtection="1">
      <alignment horizontal="center"/>
      <protection locked="0"/>
    </xf>
    <xf numFmtId="4" fontId="3" fillId="0" borderId="0" xfId="2" applyFont="1" applyBorder="1"/>
    <xf numFmtId="4" fontId="3" fillId="0" borderId="0" xfId="2" applyFont="1" applyBorder="1" applyAlignment="1" applyProtection="1">
      <alignment horizontal="right" vertical="top"/>
    </xf>
    <xf numFmtId="3" fontId="12" fillId="10" borderId="52" xfId="2" applyNumberFormat="1" applyFont="1" applyFill="1" applyBorder="1" applyAlignment="1">
      <alignment horizontal="right"/>
    </xf>
    <xf numFmtId="0" fontId="0" fillId="0" borderId="6" xfId="0" applyFont="1" applyBorder="1" applyProtection="1"/>
    <xf numFmtId="3" fontId="26" fillId="2" borderId="2" xfId="2" applyNumberFormat="1" applyFont="1" applyFill="1" applyBorder="1" applyAlignment="1" applyProtection="1">
      <alignment horizontal="right"/>
    </xf>
    <xf numFmtId="3" fontId="26" fillId="2" borderId="97" xfId="2" applyNumberFormat="1" applyFont="1" applyFill="1" applyBorder="1" applyAlignment="1" applyProtection="1">
      <alignment horizontal="right"/>
    </xf>
    <xf numFmtId="0" fontId="26" fillId="0" borderId="23" xfId="0" applyFont="1" applyBorder="1" applyAlignment="1" applyProtection="1">
      <alignment horizontal="center"/>
    </xf>
    <xf numFmtId="0" fontId="26" fillId="0" borderId="51" xfId="0" applyFont="1" applyBorder="1" applyAlignment="1" applyProtection="1">
      <alignment horizontal="center"/>
    </xf>
    <xf numFmtId="3" fontId="26" fillId="0" borderId="71" xfId="2" applyNumberFormat="1" applyFont="1" applyFill="1" applyBorder="1" applyAlignment="1">
      <alignment horizontal="right"/>
    </xf>
    <xf numFmtId="3" fontId="26" fillId="0" borderId="73" xfId="2" applyNumberFormat="1" applyFont="1" applyFill="1" applyBorder="1" applyAlignment="1">
      <alignment horizontal="right"/>
    </xf>
    <xf numFmtId="3" fontId="26" fillId="2" borderId="66" xfId="2" applyNumberFormat="1" applyFont="1" applyFill="1" applyBorder="1" applyAlignment="1" applyProtection="1">
      <alignment horizontal="right"/>
    </xf>
    <xf numFmtId="3" fontId="26" fillId="2" borderId="34" xfId="2" applyNumberFormat="1" applyFont="1" applyFill="1" applyBorder="1" applyAlignment="1" applyProtection="1">
      <alignment horizontal="right"/>
    </xf>
    <xf numFmtId="0" fontId="29" fillId="6" borderId="2" xfId="0" applyFont="1" applyFill="1" applyBorder="1" applyAlignment="1" applyProtection="1">
      <alignment horizontal="center"/>
    </xf>
    <xf numFmtId="0" fontId="29" fillId="6" borderId="97" xfId="0" applyFont="1" applyFill="1" applyBorder="1" applyAlignment="1" applyProtection="1">
      <alignment horizontal="center"/>
    </xf>
    <xf numFmtId="0" fontId="29" fillId="6" borderId="4" xfId="0" applyFont="1" applyFill="1" applyBorder="1" applyAlignment="1">
      <alignment horizontal="center" vertical="top"/>
    </xf>
    <xf numFmtId="0" fontId="29" fillId="6" borderId="5" xfId="0" applyFont="1" applyFill="1" applyBorder="1" applyAlignment="1">
      <alignment horizontal="center" vertical="top"/>
    </xf>
    <xf numFmtId="0" fontId="0" fillId="0" borderId="12" xfId="0" applyFont="1" applyBorder="1" applyAlignment="1" applyProtection="1">
      <alignment horizontal="left"/>
      <protection locked="0"/>
    </xf>
    <xf numFmtId="0" fontId="26" fillId="0" borderId="13" xfId="0" applyFont="1" applyBorder="1" applyAlignment="1" applyProtection="1">
      <alignment horizontal="left"/>
      <protection locked="0"/>
    </xf>
    <xf numFmtId="0" fontId="26" fillId="0" borderId="10" xfId="0" applyFont="1" applyBorder="1" applyAlignment="1" applyProtection="1">
      <alignment horizontal="left"/>
      <protection locked="0"/>
    </xf>
    <xf numFmtId="0" fontId="29" fillId="6" borderId="7" xfId="0" applyFont="1" applyFill="1" applyBorder="1" applyAlignment="1">
      <alignment horizontal="center" vertical="top"/>
    </xf>
    <xf numFmtId="0" fontId="29" fillId="6" borderId="4" xfId="0" applyFont="1" applyFill="1" applyBorder="1" applyAlignment="1" applyProtection="1">
      <alignment horizontal="center"/>
    </xf>
    <xf numFmtId="0" fontId="29" fillId="6" borderId="98" xfId="0" applyFont="1" applyFill="1" applyBorder="1" applyAlignment="1" applyProtection="1">
      <alignment horizontal="center"/>
    </xf>
    <xf numFmtId="0" fontId="26" fillId="0" borderId="2" xfId="0" applyFont="1" applyBorder="1" applyAlignment="1" applyProtection="1">
      <alignment horizontal="center"/>
    </xf>
    <xf numFmtId="0" fontId="26" fillId="0" borderId="16" xfId="0" applyFont="1" applyBorder="1" applyAlignment="1" applyProtection="1">
      <alignment horizontal="center"/>
    </xf>
    <xf numFmtId="3" fontId="26" fillId="0" borderId="36" xfId="2" applyNumberFormat="1" applyFont="1" applyFill="1" applyBorder="1" applyAlignment="1" applyProtection="1">
      <alignment horizontal="right" vertical="center" wrapText="1"/>
    </xf>
    <xf numFmtId="3" fontId="26" fillId="0" borderId="23" xfId="2" applyNumberFormat="1" applyFont="1" applyFill="1" applyBorder="1" applyAlignment="1" applyProtection="1">
      <alignment horizontal="right" vertical="center" wrapText="1"/>
    </xf>
    <xf numFmtId="3" fontId="26" fillId="0" borderId="79" xfId="2" applyNumberFormat="1" applyFont="1" applyFill="1" applyBorder="1" applyAlignment="1" applyProtection="1">
      <alignment horizontal="right" vertical="center" wrapText="1"/>
    </xf>
    <xf numFmtId="3" fontId="26" fillId="0" borderId="18" xfId="2" applyNumberFormat="1" applyFont="1" applyFill="1" applyBorder="1" applyAlignment="1" applyProtection="1">
      <alignment horizontal="right" vertical="center" wrapText="1"/>
    </xf>
    <xf numFmtId="3" fontId="26" fillId="0" borderId="32" xfId="2" applyNumberFormat="1" applyFont="1" applyBorder="1" applyAlignment="1" applyProtection="1">
      <alignment horizontal="right"/>
    </xf>
    <xf numFmtId="3" fontId="26" fillId="0" borderId="101" xfId="2" applyNumberFormat="1" applyFont="1" applyBorder="1" applyAlignment="1" applyProtection="1">
      <alignment horizontal="right"/>
    </xf>
    <xf numFmtId="3" fontId="26" fillId="0" borderId="49" xfId="2" applyNumberFormat="1" applyFont="1" applyBorder="1" applyAlignment="1" applyProtection="1"/>
    <xf numFmtId="3" fontId="26" fillId="0" borderId="50" xfId="2" applyNumberFormat="1" applyFont="1" applyBorder="1" applyAlignment="1" applyProtection="1"/>
    <xf numFmtId="3" fontId="26" fillId="0" borderId="33" xfId="2" applyNumberFormat="1" applyFont="1" applyBorder="1" applyAlignment="1">
      <alignment horizontal="right" vertical="center" wrapText="1"/>
    </xf>
    <xf numFmtId="3" fontId="26" fillId="0" borderId="73" xfId="2" applyNumberFormat="1" applyFont="1" applyBorder="1" applyAlignment="1">
      <alignment horizontal="right" vertical="center" wrapText="1"/>
    </xf>
    <xf numFmtId="3" fontId="26" fillId="0" borderId="4" xfId="2" applyNumberFormat="1" applyFont="1" applyBorder="1" applyAlignment="1">
      <alignment horizontal="right" vertical="center" wrapText="1"/>
    </xf>
    <xf numFmtId="3" fontId="26" fillId="0" borderId="5" xfId="2" applyNumberFormat="1" applyFont="1" applyBorder="1" applyAlignment="1">
      <alignment horizontal="right" vertical="center" wrapText="1"/>
    </xf>
    <xf numFmtId="0" fontId="26" fillId="0" borderId="3" xfId="0" applyFont="1" applyFill="1" applyBorder="1" applyAlignment="1">
      <alignment horizontal="left"/>
    </xf>
    <xf numFmtId="0" fontId="26" fillId="0" borderId="0" xfId="0" applyFont="1" applyFill="1" applyBorder="1" applyAlignment="1">
      <alignment horizontal="left"/>
    </xf>
    <xf numFmtId="3" fontId="26" fillId="2" borderId="23" xfId="2" applyNumberFormat="1" applyFont="1" applyFill="1" applyBorder="1" applyAlignment="1" applyProtection="1">
      <alignment horizontal="right"/>
    </xf>
    <xf numFmtId="3" fontId="26" fillId="2" borderId="94" xfId="2" applyNumberFormat="1" applyFont="1" applyFill="1" applyBorder="1" applyAlignment="1" applyProtection="1">
      <alignment horizontal="right"/>
    </xf>
    <xf numFmtId="0" fontId="0" fillId="0" borderId="12" xfId="0" applyFont="1" applyBorder="1" applyAlignment="1" applyProtection="1">
      <alignment horizontal="center"/>
      <protection locked="0"/>
    </xf>
    <xf numFmtId="0" fontId="26" fillId="0" borderId="13" xfId="0" applyFont="1" applyBorder="1" applyAlignment="1" applyProtection="1">
      <alignment horizontal="center"/>
      <protection locked="0"/>
    </xf>
    <xf numFmtId="0" fontId="26" fillId="0" borderId="10" xfId="0" applyFont="1" applyBorder="1" applyAlignment="1" applyProtection="1">
      <alignment horizontal="center"/>
      <protection locked="0"/>
    </xf>
    <xf numFmtId="0" fontId="0" fillId="0" borderId="58" xfId="0" applyFont="1" applyBorder="1" applyAlignment="1" applyProtection="1">
      <alignment horizontal="center"/>
      <protection locked="0"/>
    </xf>
    <xf numFmtId="0" fontId="26" fillId="0" borderId="23" xfId="0" applyFont="1" applyBorder="1" applyAlignment="1" applyProtection="1">
      <alignment horizontal="center"/>
      <protection locked="0"/>
    </xf>
    <xf numFmtId="0" fontId="26" fillId="0" borderId="51" xfId="0" applyFont="1" applyBorder="1" applyAlignment="1" applyProtection="1">
      <alignment horizontal="center"/>
      <protection locked="0"/>
    </xf>
    <xf numFmtId="3" fontId="26" fillId="0" borderId="58" xfId="2" applyNumberFormat="1" applyFont="1" applyFill="1" applyBorder="1" applyAlignment="1">
      <alignment horizontal="right"/>
    </xf>
    <xf numFmtId="3" fontId="26" fillId="0" borderId="51" xfId="2" applyNumberFormat="1" applyFont="1" applyFill="1" applyBorder="1" applyAlignment="1">
      <alignment horizontal="right"/>
    </xf>
    <xf numFmtId="0" fontId="26" fillId="0" borderId="58" xfId="0" applyFont="1" applyBorder="1" applyAlignment="1" applyProtection="1">
      <alignment horizontal="center"/>
      <protection locked="0"/>
    </xf>
    <xf numFmtId="3" fontId="28" fillId="2" borderId="8" xfId="2" applyNumberFormat="1" applyFont="1" applyFill="1" applyBorder="1" applyAlignment="1" applyProtection="1">
      <alignment horizontal="right"/>
    </xf>
    <xf numFmtId="3" fontId="28" fillId="2" borderId="96" xfId="2" applyNumberFormat="1" applyFont="1" applyFill="1" applyBorder="1" applyAlignment="1" applyProtection="1">
      <alignment horizontal="right"/>
    </xf>
    <xf numFmtId="3" fontId="26" fillId="0" borderId="20" xfId="2" applyNumberFormat="1" applyFont="1" applyBorder="1" applyAlignment="1" applyProtection="1">
      <alignment horizontal="right"/>
      <protection locked="0"/>
    </xf>
    <xf numFmtId="3" fontId="26" fillId="0" borderId="43" xfId="2" applyNumberFormat="1" applyFont="1" applyBorder="1" applyAlignment="1" applyProtection="1">
      <alignment horizontal="right"/>
      <protection locked="0"/>
    </xf>
    <xf numFmtId="3" fontId="26" fillId="0" borderId="8" xfId="2" applyNumberFormat="1" applyFont="1" applyBorder="1" applyAlignment="1">
      <alignment horizontal="right"/>
    </xf>
    <xf numFmtId="3" fontId="26" fillId="0" borderId="9" xfId="2" applyNumberFormat="1" applyFont="1" applyBorder="1" applyAlignment="1">
      <alignment horizontal="right"/>
    </xf>
    <xf numFmtId="0" fontId="45" fillId="0" borderId="3" xfId="0" applyFont="1" applyBorder="1" applyAlignment="1" applyProtection="1">
      <alignment horizontal="center" vertical="top" wrapText="1"/>
    </xf>
    <xf numFmtId="0" fontId="45" fillId="0" borderId="0" xfId="0" applyFont="1" applyBorder="1" applyAlignment="1" applyProtection="1">
      <alignment horizontal="center" vertical="top" wrapText="1"/>
    </xf>
    <xf numFmtId="0" fontId="45" fillId="0" borderId="6" xfId="0" applyFont="1" applyBorder="1" applyAlignment="1" applyProtection="1">
      <alignment horizontal="center" vertical="top" wrapText="1"/>
    </xf>
    <xf numFmtId="0" fontId="29" fillId="6" borderId="46" xfId="0" applyFont="1" applyFill="1" applyBorder="1" applyAlignment="1" applyProtection="1">
      <alignment horizontal="center"/>
    </xf>
    <xf numFmtId="0" fontId="29" fillId="6" borderId="47" xfId="0" applyFont="1" applyFill="1" applyBorder="1" applyAlignment="1" applyProtection="1">
      <alignment horizontal="center"/>
    </xf>
    <xf numFmtId="3" fontId="26" fillId="2" borderId="61" xfId="2" applyNumberFormat="1" applyFont="1" applyFill="1" applyBorder="1" applyAlignment="1" applyProtection="1">
      <alignment horizontal="right"/>
    </xf>
    <xf numFmtId="3" fontId="26" fillId="2" borderId="102" xfId="2" applyNumberFormat="1" applyFont="1" applyFill="1" applyBorder="1" applyAlignment="1" applyProtection="1">
      <alignment horizontal="right"/>
    </xf>
    <xf numFmtId="3" fontId="26" fillId="2" borderId="20" xfId="2" applyNumberFormat="1" applyFont="1" applyFill="1" applyBorder="1" applyAlignment="1" applyProtection="1">
      <alignment horizontal="right"/>
    </xf>
    <xf numFmtId="3" fontId="26" fillId="2" borderId="103" xfId="2" applyNumberFormat="1" applyFont="1" applyFill="1" applyBorder="1" applyAlignment="1" applyProtection="1">
      <alignment horizontal="right"/>
    </xf>
    <xf numFmtId="3" fontId="26" fillId="0" borderId="12" xfId="2" applyNumberFormat="1" applyFont="1" applyFill="1" applyBorder="1" applyAlignment="1">
      <alignment horizontal="right"/>
    </xf>
    <xf numFmtId="3" fontId="26" fillId="0" borderId="10" xfId="2" applyNumberFormat="1" applyFont="1" applyFill="1" applyBorder="1" applyAlignment="1">
      <alignment horizontal="right"/>
    </xf>
    <xf numFmtId="0" fontId="26" fillId="0" borderId="13" xfId="0" applyFont="1" applyBorder="1" applyAlignment="1" applyProtection="1">
      <alignment vertical="top" wrapText="1"/>
      <protection locked="0"/>
    </xf>
    <xf numFmtId="0" fontId="26" fillId="0" borderId="10" xfId="0" applyFont="1" applyBorder="1" applyAlignment="1" applyProtection="1">
      <alignment vertical="top" wrapText="1"/>
      <protection locked="0"/>
    </xf>
    <xf numFmtId="3" fontId="29" fillId="6" borderId="99" xfId="2" applyNumberFormat="1" applyFont="1" applyFill="1" applyBorder="1" applyAlignment="1" applyProtection="1">
      <alignment horizontal="center"/>
    </xf>
    <xf numFmtId="3" fontId="29" fillId="6" borderId="100" xfId="2" applyNumberFormat="1" applyFont="1" applyFill="1" applyBorder="1" applyAlignment="1" applyProtection="1">
      <alignment horizontal="center"/>
    </xf>
    <xf numFmtId="3" fontId="26" fillId="0" borderId="35" xfId="2" applyNumberFormat="1" applyFont="1" applyFill="1" applyBorder="1" applyAlignment="1" applyProtection="1">
      <alignment horizontal="right"/>
    </xf>
    <xf numFmtId="3" fontId="26" fillId="0" borderId="8" xfId="2" applyNumberFormat="1" applyFont="1" applyFill="1" applyBorder="1" applyAlignment="1" applyProtection="1">
      <alignment horizontal="right"/>
    </xf>
    <xf numFmtId="3" fontId="26" fillId="0" borderId="8" xfId="2" applyNumberFormat="1" applyFont="1" applyBorder="1" applyAlignment="1" applyProtection="1">
      <alignment horizontal="right"/>
    </xf>
    <xf numFmtId="3" fontId="26" fillId="0" borderId="96" xfId="2" applyNumberFormat="1" applyFont="1" applyBorder="1" applyAlignment="1" applyProtection="1">
      <alignment horizontal="right"/>
    </xf>
    <xf numFmtId="0" fontId="29" fillId="6" borderId="1" xfId="0" applyFont="1" applyFill="1" applyBorder="1" applyAlignment="1">
      <alignment horizontal="center" vertical="top"/>
    </xf>
    <xf numFmtId="0" fontId="29" fillId="6" borderId="16" xfId="0" applyFont="1" applyFill="1" applyBorder="1" applyAlignment="1">
      <alignment horizontal="center" vertical="top"/>
    </xf>
    <xf numFmtId="3" fontId="29" fillId="2" borderId="2" xfId="2" applyNumberFormat="1" applyFont="1" applyFill="1" applyBorder="1" applyAlignment="1" applyProtection="1">
      <alignment horizontal="right"/>
    </xf>
    <xf numFmtId="3" fontId="29" fillId="2" borderId="97" xfId="2" applyNumberFormat="1" applyFont="1" applyFill="1" applyBorder="1" applyAlignment="1" applyProtection="1">
      <alignment horizontal="right"/>
    </xf>
    <xf numFmtId="3" fontId="26" fillId="0" borderId="55" xfId="2" applyNumberFormat="1" applyFont="1" applyFill="1" applyBorder="1" applyAlignment="1" applyProtection="1">
      <alignment horizontal="right"/>
    </xf>
    <xf numFmtId="3" fontId="26" fillId="0" borderId="32" xfId="2" applyNumberFormat="1" applyFont="1" applyFill="1" applyBorder="1" applyAlignment="1" applyProtection="1">
      <alignment horizontal="right"/>
    </xf>
    <xf numFmtId="3" fontId="26" fillId="0" borderId="48" xfId="2" applyNumberFormat="1" applyFont="1" applyFill="1" applyBorder="1" applyAlignment="1" applyProtection="1"/>
    <xf numFmtId="3" fontId="26" fillId="0" borderId="49" xfId="2" applyNumberFormat="1" applyFont="1" applyFill="1" applyBorder="1" applyAlignment="1" applyProtection="1"/>
    <xf numFmtId="3" fontId="29" fillId="6" borderId="54" xfId="2" applyNumberFormat="1" applyFont="1" applyFill="1" applyBorder="1" applyAlignment="1" applyProtection="1">
      <alignment horizontal="center"/>
    </xf>
    <xf numFmtId="0" fontId="44" fillId="0" borderId="1" xfId="0" applyFont="1" applyBorder="1" applyAlignment="1" applyProtection="1">
      <alignment horizontal="center" vertical="top" wrapText="1"/>
    </xf>
    <xf numFmtId="0" fontId="44" fillId="0" borderId="2" xfId="0" applyFont="1" applyBorder="1" applyAlignment="1" applyProtection="1">
      <alignment horizontal="center" vertical="top" wrapText="1"/>
    </xf>
    <xf numFmtId="0" fontId="44" fillId="0" borderId="16" xfId="0" applyFont="1" applyBorder="1" applyAlignment="1" applyProtection="1">
      <alignment horizontal="center" vertical="top" wrapText="1"/>
    </xf>
    <xf numFmtId="3" fontId="26" fillId="0" borderId="46" xfId="2" applyNumberFormat="1" applyFont="1" applyBorder="1" applyAlignment="1" applyProtection="1"/>
    <xf numFmtId="3" fontId="26" fillId="0" borderId="47" xfId="2" applyNumberFormat="1" applyFont="1" applyBorder="1" applyAlignment="1" applyProtection="1"/>
    <xf numFmtId="3" fontId="26" fillId="0" borderId="45" xfId="2" applyNumberFormat="1" applyFont="1" applyFill="1" applyBorder="1" applyAlignment="1" applyProtection="1"/>
    <xf numFmtId="3" fontId="26" fillId="0" borderId="46" xfId="2" applyNumberFormat="1" applyFont="1" applyFill="1" applyBorder="1" applyAlignment="1" applyProtection="1"/>
    <xf numFmtId="3" fontId="29" fillId="10" borderId="99" xfId="2" applyNumberFormat="1" applyFont="1" applyFill="1" applyBorder="1" applyAlignment="1" applyProtection="1">
      <alignment horizontal="right"/>
    </xf>
    <xf numFmtId="3" fontId="29" fillId="10" borderId="100" xfId="2" applyNumberFormat="1" applyFont="1" applyFill="1" applyBorder="1" applyAlignment="1" applyProtection="1">
      <alignment horizontal="right"/>
    </xf>
    <xf numFmtId="0" fontId="29" fillId="6" borderId="21" xfId="0" applyFont="1" applyFill="1" applyBorder="1" applyAlignment="1">
      <alignment horizontal="center"/>
    </xf>
    <xf numFmtId="0" fontId="29" fillId="6" borderId="8" xfId="0" applyFont="1" applyFill="1" applyBorder="1" applyAlignment="1">
      <alignment horizontal="center"/>
    </xf>
    <xf numFmtId="0" fontId="28" fillId="0" borderId="4" xfId="0" applyFont="1" applyBorder="1" applyAlignment="1" applyProtection="1">
      <alignment horizontal="center"/>
    </xf>
    <xf numFmtId="166" fontId="26" fillId="10" borderId="21" xfId="3" applyFont="1" applyFill="1" applyBorder="1" applyAlignment="1" applyProtection="1">
      <alignment horizontal="right"/>
      <protection locked="0"/>
    </xf>
    <xf numFmtId="166" fontId="26" fillId="10" borderId="8" xfId="3" applyFont="1" applyFill="1" applyBorder="1" applyAlignment="1" applyProtection="1">
      <alignment horizontal="right"/>
      <protection locked="0"/>
    </xf>
    <xf numFmtId="166" fontId="26" fillId="10" borderId="9" xfId="3" applyFont="1" applyFill="1" applyBorder="1" applyAlignment="1" applyProtection="1">
      <alignment horizontal="right"/>
      <protection locked="0"/>
    </xf>
    <xf numFmtId="0" fontId="33" fillId="6" borderId="21" xfId="0" applyFont="1" applyFill="1" applyBorder="1" applyAlignment="1"/>
    <xf numFmtId="0" fontId="36" fillId="6" borderId="8" xfId="0" applyFont="1" applyFill="1" applyBorder="1" applyAlignment="1"/>
    <xf numFmtId="0" fontId="36" fillId="6" borderId="9" xfId="0" applyFont="1" applyFill="1" applyBorder="1" applyAlignment="1"/>
    <xf numFmtId="0" fontId="40" fillId="0" borderId="3" xfId="0" applyFont="1" applyBorder="1" applyAlignment="1" applyProtection="1"/>
    <xf numFmtId="0" fontId="40" fillId="0" borderId="0" xfId="0" applyFont="1" applyBorder="1" applyAlignment="1"/>
    <xf numFmtId="171" fontId="0" fillId="0" borderId="20" xfId="2" applyNumberFormat="1" applyFont="1" applyBorder="1" applyAlignment="1" applyProtection="1">
      <alignment horizontal="right"/>
      <protection locked="0"/>
    </xf>
    <xf numFmtId="171" fontId="26" fillId="0" borderId="20" xfId="2" applyNumberFormat="1" applyFont="1" applyBorder="1" applyAlignment="1" applyProtection="1">
      <alignment horizontal="right"/>
      <protection locked="0"/>
    </xf>
    <xf numFmtId="0" fontId="26" fillId="0" borderId="12" xfId="0" applyNumberFormat="1" applyFont="1" applyBorder="1" applyAlignment="1" applyProtection="1">
      <protection locked="0"/>
    </xf>
    <xf numFmtId="0" fontId="26" fillId="0" borderId="10" xfId="0" applyNumberFormat="1" applyFont="1" applyBorder="1" applyAlignment="1" applyProtection="1">
      <protection locked="0"/>
    </xf>
    <xf numFmtId="0" fontId="28" fillId="6" borderId="25" xfId="0" applyFont="1" applyFill="1" applyBorder="1" applyAlignment="1" applyProtection="1">
      <alignment horizontal="center" vertical="center" textRotation="90"/>
      <protection locked="0"/>
    </xf>
    <xf numFmtId="0" fontId="28" fillId="6" borderId="95" xfId="0" applyFont="1" applyFill="1" applyBorder="1" applyAlignment="1" applyProtection="1">
      <alignment horizontal="center" vertical="center" textRotation="90"/>
      <protection locked="0"/>
    </xf>
    <xf numFmtId="0" fontId="28" fillId="6" borderId="26" xfId="0" applyFont="1" applyFill="1" applyBorder="1" applyAlignment="1" applyProtection="1">
      <alignment horizontal="center" vertical="center" textRotation="90"/>
      <protection locked="0"/>
    </xf>
    <xf numFmtId="0" fontId="26" fillId="0" borderId="18" xfId="0" applyFont="1" applyBorder="1" applyAlignment="1" applyProtection="1">
      <alignment horizontal="center"/>
    </xf>
    <xf numFmtId="0" fontId="26" fillId="0" borderId="19" xfId="0" applyFont="1" applyBorder="1" applyAlignment="1" applyProtection="1">
      <alignment horizontal="center"/>
    </xf>
    <xf numFmtId="0" fontId="0" fillId="0" borderId="58" xfId="0" applyNumberFormat="1" applyFont="1" applyBorder="1" applyAlignment="1" applyProtection="1">
      <protection locked="0"/>
    </xf>
    <xf numFmtId="0" fontId="26" fillId="0" borderId="51" xfId="0" applyNumberFormat="1" applyFont="1" applyBorder="1" applyAlignment="1" applyProtection="1">
      <protection locked="0"/>
    </xf>
    <xf numFmtId="0" fontId="26" fillId="0" borderId="33" xfId="0" applyFont="1" applyBorder="1" applyAlignment="1" applyProtection="1">
      <alignment horizontal="center"/>
    </xf>
    <xf numFmtId="0" fontId="26" fillId="0" borderId="73" xfId="0" applyFont="1" applyBorder="1" applyAlignment="1" applyProtection="1">
      <alignment horizontal="center"/>
    </xf>
    <xf numFmtId="0" fontId="26" fillId="0" borderId="17" xfId="0" applyFont="1" applyBorder="1" applyAlignment="1" applyProtection="1">
      <alignment horizontal="center"/>
      <protection locked="0"/>
    </xf>
    <xf numFmtId="0" fontId="26" fillId="0" borderId="18" xfId="0" applyFont="1" applyBorder="1" applyAlignment="1" applyProtection="1">
      <alignment horizontal="center"/>
      <protection locked="0"/>
    </xf>
    <xf numFmtId="0" fontId="26" fillId="0" borderId="19" xfId="0" applyFont="1" applyBorder="1" applyAlignment="1" applyProtection="1">
      <alignment horizontal="center"/>
      <protection locked="0"/>
    </xf>
    <xf numFmtId="0" fontId="29" fillId="6" borderId="2" xfId="0" applyFont="1" applyFill="1" applyBorder="1" applyAlignment="1">
      <alignment horizontal="center" vertical="top"/>
    </xf>
    <xf numFmtId="4" fontId="28" fillId="0" borderId="0" xfId="2" applyFont="1" applyBorder="1" applyAlignment="1">
      <alignment horizontal="center"/>
    </xf>
    <xf numFmtId="3" fontId="29" fillId="10" borderId="67" xfId="2" applyNumberFormat="1" applyFont="1" applyFill="1" applyBorder="1" applyAlignment="1">
      <alignment horizontal="right"/>
    </xf>
    <xf numFmtId="3" fontId="29" fillId="10" borderId="89" xfId="2" applyNumberFormat="1" applyFont="1" applyFill="1" applyBorder="1" applyAlignment="1">
      <alignment horizontal="right"/>
    </xf>
    <xf numFmtId="3" fontId="29" fillId="10" borderId="64" xfId="2" applyNumberFormat="1" applyFont="1" applyFill="1" applyBorder="1" applyAlignment="1" applyProtection="1">
      <alignment horizontal="right"/>
      <protection locked="0"/>
    </xf>
    <xf numFmtId="3" fontId="29" fillId="10" borderId="83" xfId="2" applyNumberFormat="1" applyFont="1" applyFill="1" applyBorder="1" applyAlignment="1" applyProtection="1">
      <alignment horizontal="right"/>
      <protection locked="0"/>
    </xf>
    <xf numFmtId="4" fontId="28" fillId="0" borderId="0" xfId="2" applyFont="1" applyAlignment="1">
      <alignment horizontal="center"/>
    </xf>
    <xf numFmtId="3" fontId="40" fillId="10" borderId="65" xfId="2" applyNumberFormat="1" applyFont="1" applyFill="1" applyBorder="1" applyAlignment="1">
      <alignment horizontal="right"/>
    </xf>
    <xf numFmtId="3" fontId="40" fillId="10" borderId="92" xfId="2" applyNumberFormat="1" applyFont="1" applyFill="1" applyBorder="1" applyAlignment="1">
      <alignment horizontal="right"/>
    </xf>
    <xf numFmtId="3" fontId="40" fillId="10" borderId="64" xfId="2" applyNumberFormat="1" applyFont="1" applyFill="1" applyBorder="1" applyAlignment="1" applyProtection="1">
      <alignment horizontal="right"/>
    </xf>
    <xf numFmtId="3" fontId="40" fillId="10" borderId="83" xfId="2" applyNumberFormat="1" applyFont="1" applyFill="1" applyBorder="1" applyAlignment="1" applyProtection="1">
      <alignment horizontal="right"/>
    </xf>
    <xf numFmtId="3" fontId="48" fillId="0" borderId="0" xfId="2" applyNumberFormat="1" applyFont="1" applyAlignment="1">
      <alignment horizontal="center"/>
    </xf>
    <xf numFmtId="0" fontId="33" fillId="0" borderId="36" xfId="0" applyFont="1" applyBorder="1" applyAlignment="1" applyProtection="1">
      <alignment horizontal="left"/>
    </xf>
    <xf numFmtId="0" fontId="33" fillId="0" borderId="23" xfId="0" applyFont="1" applyBorder="1" applyAlignment="1" applyProtection="1">
      <alignment horizontal="left"/>
    </xf>
    <xf numFmtId="0" fontId="33" fillId="0" borderId="94" xfId="0" applyFont="1" applyBorder="1" applyAlignment="1" applyProtection="1">
      <alignment horizontal="left"/>
    </xf>
    <xf numFmtId="0" fontId="33" fillId="0" borderId="104" xfId="0" applyFont="1" applyBorder="1" applyAlignment="1" applyProtection="1">
      <alignment horizontal="left"/>
    </xf>
    <xf numFmtId="0" fontId="33" fillId="0" borderId="105" xfId="0" applyFont="1" applyBorder="1" applyAlignment="1" applyProtection="1">
      <alignment horizontal="left"/>
    </xf>
    <xf numFmtId="0" fontId="33" fillId="0" borderId="106" xfId="0" applyFont="1" applyBorder="1" applyAlignment="1" applyProtection="1">
      <alignment horizontal="left"/>
    </xf>
    <xf numFmtId="0" fontId="26" fillId="0" borderId="0" xfId="0" applyFont="1" applyAlignment="1">
      <alignment horizontal="center"/>
    </xf>
    <xf numFmtId="3" fontId="40" fillId="10" borderId="30" xfId="2" applyNumberFormat="1" applyFont="1" applyFill="1" applyBorder="1" applyAlignment="1">
      <alignment horizontal="right"/>
    </xf>
    <xf numFmtId="3" fontId="40" fillId="10" borderId="86" xfId="2" applyNumberFormat="1" applyFont="1" applyFill="1" applyBorder="1" applyAlignment="1">
      <alignment horizontal="right"/>
    </xf>
    <xf numFmtId="3" fontId="40" fillId="10" borderId="67" xfId="2" applyNumberFormat="1" applyFont="1" applyFill="1" applyBorder="1" applyAlignment="1">
      <alignment horizontal="right"/>
    </xf>
    <xf numFmtId="3" fontId="40" fillId="10" borderId="89" xfId="2" applyNumberFormat="1" applyFont="1" applyFill="1" applyBorder="1" applyAlignment="1">
      <alignment horizontal="right"/>
    </xf>
    <xf numFmtId="3" fontId="40" fillId="10" borderId="64" xfId="2" applyNumberFormat="1" applyFont="1" applyFill="1" applyBorder="1" applyAlignment="1">
      <alignment horizontal="right"/>
    </xf>
    <xf numFmtId="3" fontId="40" fillId="10" borderId="83" xfId="2" applyNumberFormat="1" applyFont="1" applyFill="1" applyBorder="1" applyAlignment="1">
      <alignment horizontal="right"/>
    </xf>
    <xf numFmtId="172" fontId="26" fillId="0" borderId="4" xfId="2" applyNumberFormat="1" applyFont="1" applyBorder="1" applyAlignment="1" applyProtection="1">
      <alignment horizontal="left"/>
      <protection locked="0"/>
    </xf>
    <xf numFmtId="172" fontId="26" fillId="0" borderId="98" xfId="2" applyNumberFormat="1" applyFont="1" applyBorder="1" applyAlignment="1" applyProtection="1">
      <alignment horizontal="left"/>
      <protection locked="0"/>
    </xf>
    <xf numFmtId="3" fontId="26" fillId="0" borderId="0" xfId="2" applyNumberFormat="1" applyFont="1" applyAlignment="1">
      <alignment horizontal="center"/>
    </xf>
    <xf numFmtId="3" fontId="29" fillId="10" borderId="30" xfId="2" applyNumberFormat="1" applyFont="1" applyFill="1" applyBorder="1" applyAlignment="1">
      <alignment horizontal="right"/>
    </xf>
    <xf numFmtId="3" fontId="29" fillId="10" borderId="86" xfId="2" applyNumberFormat="1" applyFont="1" applyFill="1" applyBorder="1" applyAlignment="1">
      <alignment horizontal="right"/>
    </xf>
    <xf numFmtId="0" fontId="28" fillId="6" borderId="8" xfId="0" applyFont="1" applyFill="1" applyBorder="1" applyAlignment="1">
      <alignment horizontal="center"/>
    </xf>
    <xf numFmtId="0" fontId="28" fillId="6" borderId="9" xfId="0" applyFont="1" applyFill="1" applyBorder="1" applyAlignment="1">
      <alignment horizontal="center"/>
    </xf>
    <xf numFmtId="0" fontId="0" fillId="0" borderId="23" xfId="0" applyFont="1" applyBorder="1" applyAlignment="1" applyProtection="1">
      <alignment vertical="top" wrapText="1"/>
      <protection locked="0"/>
    </xf>
    <xf numFmtId="0" fontId="26" fillId="0" borderId="23" xfId="0" applyFont="1" applyBorder="1" applyAlignment="1" applyProtection="1">
      <alignment vertical="top" wrapText="1"/>
      <protection locked="0"/>
    </xf>
    <xf numFmtId="0" fontId="26" fillId="0" borderId="51" xfId="0" applyFont="1" applyBorder="1" applyAlignment="1" applyProtection="1">
      <alignment vertical="top" wrapText="1"/>
      <protection locked="0"/>
    </xf>
    <xf numFmtId="16" fontId="26" fillId="0" borderId="20" xfId="0" applyNumberFormat="1" applyFont="1" applyBorder="1" applyAlignment="1" applyProtection="1">
      <alignment horizontal="center"/>
      <protection locked="0"/>
    </xf>
    <xf numFmtId="0" fontId="26" fillId="0" borderId="20" xfId="0" applyNumberFormat="1" applyFont="1" applyBorder="1" applyAlignment="1" applyProtection="1">
      <alignment horizontal="center"/>
      <protection locked="0"/>
    </xf>
    <xf numFmtId="3" fontId="29" fillId="0" borderId="1" xfId="2" applyNumberFormat="1" applyFont="1" applyBorder="1" applyAlignment="1" applyProtection="1">
      <alignment horizontal="center" vertical="top" wrapText="1"/>
      <protection locked="0"/>
    </xf>
    <xf numFmtId="3" fontId="29" fillId="0" borderId="2" xfId="2" applyNumberFormat="1" applyFont="1" applyBorder="1" applyAlignment="1" applyProtection="1">
      <alignment horizontal="center" vertical="top" wrapText="1"/>
      <protection locked="0"/>
    </xf>
    <xf numFmtId="3" fontId="29" fillId="0" borderId="97" xfId="2" applyNumberFormat="1" applyFont="1" applyBorder="1" applyAlignment="1" applyProtection="1">
      <alignment horizontal="center" vertical="top" wrapText="1"/>
      <protection locked="0"/>
    </xf>
    <xf numFmtId="3" fontId="29" fillId="0" borderId="3" xfId="2" applyNumberFormat="1" applyFont="1" applyBorder="1" applyAlignment="1" applyProtection="1">
      <alignment horizontal="center" vertical="top" wrapText="1"/>
      <protection locked="0"/>
    </xf>
    <xf numFmtId="3" fontId="29" fillId="0" borderId="0" xfId="2" applyNumberFormat="1" applyFont="1" applyBorder="1" applyAlignment="1" applyProtection="1">
      <alignment horizontal="center" vertical="top" wrapText="1"/>
      <protection locked="0"/>
    </xf>
    <xf numFmtId="3" fontId="29" fillId="0" borderId="24" xfId="2" applyNumberFormat="1" applyFont="1" applyBorder="1" applyAlignment="1" applyProtection="1">
      <alignment horizontal="center" vertical="top" wrapText="1"/>
      <protection locked="0"/>
    </xf>
    <xf numFmtId="0" fontId="26" fillId="0" borderId="58" xfId="0" applyNumberFormat="1" applyFont="1" applyBorder="1" applyAlignment="1" applyProtection="1">
      <protection locked="0"/>
    </xf>
    <xf numFmtId="3" fontId="29" fillId="10" borderId="65" xfId="2" applyNumberFormat="1" applyFont="1" applyFill="1" applyBorder="1" applyAlignment="1">
      <alignment horizontal="right"/>
    </xf>
    <xf numFmtId="3" fontId="29" fillId="10" borderId="92" xfId="2" applyNumberFormat="1" applyFont="1" applyFill="1" applyBorder="1" applyAlignment="1">
      <alignment horizontal="right"/>
    </xf>
    <xf numFmtId="0" fontId="28" fillId="6" borderId="72" xfId="0" applyFont="1" applyFill="1" applyBorder="1" applyAlignment="1">
      <alignment horizontal="center"/>
    </xf>
    <xf numFmtId="0" fontId="28" fillId="6" borderId="74" xfId="0" applyFont="1" applyFill="1" applyBorder="1" applyAlignment="1">
      <alignment horizontal="center"/>
    </xf>
    <xf numFmtId="3" fontId="29" fillId="10" borderId="32" xfId="2" applyNumberFormat="1" applyFont="1" applyFill="1" applyBorder="1" applyAlignment="1">
      <alignment horizontal="right"/>
    </xf>
    <xf numFmtId="3" fontId="29" fillId="10" borderId="101" xfId="2" applyNumberFormat="1" applyFont="1" applyFill="1" applyBorder="1" applyAlignment="1">
      <alignment horizontal="right"/>
    </xf>
    <xf numFmtId="3" fontId="26" fillId="0" borderId="71" xfId="2" applyNumberFormat="1" applyFont="1" applyBorder="1" applyAlignment="1">
      <alignment horizontal="right" vertical="center" wrapText="1"/>
    </xf>
    <xf numFmtId="3" fontId="26" fillId="0" borderId="7" xfId="2" applyNumberFormat="1" applyFont="1" applyBorder="1" applyAlignment="1">
      <alignment horizontal="right" vertical="center" wrapText="1"/>
    </xf>
    <xf numFmtId="0" fontId="29" fillId="6" borderId="2" xfId="0" applyFont="1" applyFill="1" applyBorder="1" applyAlignment="1">
      <alignment horizontal="left" vertical="top" wrapText="1"/>
    </xf>
    <xf numFmtId="3" fontId="26" fillId="0" borderId="32" xfId="2" applyNumberFormat="1" applyFont="1" applyBorder="1" applyAlignment="1">
      <alignment horizontal="right"/>
    </xf>
    <xf numFmtId="3" fontId="26" fillId="0" borderId="44" xfId="2" applyNumberFormat="1" applyFont="1" applyBorder="1" applyAlignment="1">
      <alignment horizontal="right"/>
    </xf>
    <xf numFmtId="0" fontId="66" fillId="0" borderId="1" xfId="0" applyFont="1" applyBorder="1" applyAlignment="1" applyProtection="1">
      <alignment horizontal="justify" vertical="top" wrapText="1"/>
      <protection locked="0"/>
    </xf>
    <xf numFmtId="0" fontId="26" fillId="0" borderId="2" xfId="0" applyFont="1" applyBorder="1" applyAlignment="1" applyProtection="1">
      <alignment horizontal="justify" vertical="top" wrapText="1"/>
      <protection locked="0"/>
    </xf>
    <xf numFmtId="0" fontId="26" fillId="0" borderId="16" xfId="0" applyFont="1" applyBorder="1" applyAlignment="1" applyProtection="1">
      <alignment horizontal="justify" vertical="top" wrapText="1"/>
      <protection locked="0"/>
    </xf>
    <xf numFmtId="0" fontId="26" fillId="0" borderId="3" xfId="0" applyFont="1" applyBorder="1" applyAlignment="1" applyProtection="1">
      <alignment horizontal="justify" vertical="top" wrapText="1"/>
      <protection locked="0"/>
    </xf>
    <xf numFmtId="0" fontId="26" fillId="0" borderId="0" xfId="0" applyFont="1" applyBorder="1" applyAlignment="1" applyProtection="1">
      <alignment horizontal="justify" vertical="top" wrapText="1"/>
      <protection locked="0"/>
    </xf>
    <xf numFmtId="0" fontId="26" fillId="0" borderId="6" xfId="0" applyFont="1" applyBorder="1" applyAlignment="1" applyProtection="1">
      <alignment horizontal="justify" vertical="top" wrapText="1"/>
      <protection locked="0"/>
    </xf>
    <xf numFmtId="0" fontId="26" fillId="0" borderId="7" xfId="0" applyFont="1" applyBorder="1" applyAlignment="1" applyProtection="1">
      <alignment horizontal="justify" vertical="top" wrapText="1"/>
      <protection locked="0"/>
    </xf>
    <xf numFmtId="0" fontId="26" fillId="0" borderId="4" xfId="0" applyFont="1" applyBorder="1" applyAlignment="1" applyProtection="1">
      <alignment horizontal="justify" vertical="top" wrapText="1"/>
      <protection locked="0"/>
    </xf>
    <xf numFmtId="0" fontId="26" fillId="0" borderId="5" xfId="0" applyFont="1" applyBorder="1" applyAlignment="1" applyProtection="1">
      <alignment horizontal="justify" vertical="top" wrapText="1"/>
      <protection locked="0"/>
    </xf>
    <xf numFmtId="0" fontId="26" fillId="0" borderId="3" xfId="0" applyFont="1" applyBorder="1" applyAlignment="1" applyProtection="1">
      <alignment horizontal="left" vertical="top" wrapText="1"/>
      <protection locked="0"/>
    </xf>
    <xf numFmtId="0" fontId="26" fillId="0" borderId="0" xfId="0" applyFont="1" applyBorder="1" applyAlignment="1" applyProtection="1">
      <alignment horizontal="left" vertical="top" wrapText="1"/>
      <protection locked="0"/>
    </xf>
    <xf numFmtId="0" fontId="29" fillId="6" borderId="1" xfId="0" applyFont="1" applyFill="1" applyBorder="1" applyAlignment="1">
      <alignment horizontal="center"/>
    </xf>
    <xf numFmtId="0" fontId="29" fillId="6" borderId="2" xfId="0" applyFont="1" applyFill="1" applyBorder="1" applyAlignment="1">
      <alignment horizontal="center"/>
    </xf>
    <xf numFmtId="0" fontId="29" fillId="6" borderId="16" xfId="0" applyFont="1" applyFill="1" applyBorder="1" applyAlignment="1">
      <alignment horizontal="center"/>
    </xf>
    <xf numFmtId="0" fontId="0" fillId="0" borderId="71" xfId="0" applyFont="1" applyBorder="1" applyAlignment="1" applyProtection="1">
      <alignment horizontal="justify" vertical="top" wrapText="1"/>
      <protection locked="0"/>
    </xf>
    <xf numFmtId="0" fontId="26" fillId="0" borderId="33" xfId="0" applyFont="1" applyBorder="1" applyAlignment="1" applyProtection="1">
      <alignment horizontal="justify" vertical="top" wrapText="1"/>
      <protection locked="0"/>
    </xf>
    <xf numFmtId="0" fontId="26" fillId="0" borderId="73" xfId="0" applyFont="1" applyBorder="1" applyAlignment="1" applyProtection="1">
      <alignment horizontal="justify" vertical="top" wrapText="1"/>
      <protection locked="0"/>
    </xf>
    <xf numFmtId="0" fontId="31" fillId="6" borderId="45" xfId="0" applyFont="1" applyFill="1" applyBorder="1" applyAlignment="1" applyProtection="1">
      <alignment horizontal="center"/>
    </xf>
    <xf numFmtId="0" fontId="31" fillId="6" borderId="46" xfId="0" applyFont="1" applyFill="1" applyBorder="1" applyAlignment="1" applyProtection="1">
      <alignment horizontal="center"/>
    </xf>
    <xf numFmtId="0" fontId="31" fillId="6" borderId="47" xfId="0" applyFont="1" applyFill="1" applyBorder="1" applyAlignment="1" applyProtection="1">
      <alignment horizontal="center"/>
    </xf>
    <xf numFmtId="0" fontId="29" fillId="6" borderId="9" xfId="0" applyFont="1" applyFill="1" applyBorder="1" applyAlignment="1">
      <alignment horizontal="center"/>
    </xf>
    <xf numFmtId="0" fontId="0" fillId="0" borderId="23" xfId="0" applyFont="1" applyBorder="1" applyAlignment="1" applyProtection="1">
      <alignment horizontal="left" vertical="top" wrapText="1"/>
      <protection locked="0"/>
    </xf>
    <xf numFmtId="0" fontId="26" fillId="0" borderId="23" xfId="0" applyFont="1" applyBorder="1" applyAlignment="1" applyProtection="1">
      <alignment horizontal="left" vertical="top" wrapText="1"/>
      <protection locked="0"/>
    </xf>
    <xf numFmtId="0" fontId="26" fillId="0" borderId="51" xfId="0" applyFont="1" applyBorder="1" applyAlignment="1" applyProtection="1">
      <alignment horizontal="left" vertical="top" wrapText="1"/>
      <protection locked="0"/>
    </xf>
    <xf numFmtId="0" fontId="38" fillId="0" borderId="0" xfId="0" applyFont="1" applyFill="1" applyBorder="1" applyAlignment="1" applyProtection="1">
      <alignment horizontal="center"/>
      <protection locked="0"/>
    </xf>
    <xf numFmtId="3" fontId="26" fillId="0" borderId="17" xfId="2" applyNumberFormat="1" applyFont="1" applyFill="1" applyBorder="1" applyAlignment="1">
      <alignment horizontal="right"/>
    </xf>
    <xf numFmtId="3" fontId="26" fillId="0" borderId="19" xfId="2" applyNumberFormat="1" applyFont="1" applyFill="1" applyBorder="1" applyAlignment="1">
      <alignment horizontal="right"/>
    </xf>
    <xf numFmtId="0" fontId="29" fillId="6" borderId="1" xfId="0" applyFont="1" applyFill="1" applyBorder="1" applyAlignment="1" applyProtection="1">
      <alignment horizontal="center" vertical="top" wrapText="1"/>
      <protection locked="0"/>
    </xf>
    <xf numFmtId="0" fontId="29" fillId="6" borderId="2" xfId="0" applyFont="1" applyFill="1" applyBorder="1" applyAlignment="1" applyProtection="1">
      <alignment horizontal="center" vertical="top" wrapText="1"/>
      <protection locked="0"/>
    </xf>
    <xf numFmtId="0" fontId="29" fillId="6" borderId="97" xfId="0" applyFont="1" applyFill="1" applyBorder="1" applyAlignment="1" applyProtection="1">
      <alignment horizontal="center" vertical="top" wrapText="1"/>
      <protection locked="0"/>
    </xf>
    <xf numFmtId="0" fontId="29" fillId="6" borderId="7" xfId="0" applyFont="1" applyFill="1" applyBorder="1" applyAlignment="1" applyProtection="1">
      <alignment horizontal="center" vertical="top" wrapText="1"/>
      <protection locked="0"/>
    </xf>
    <xf numFmtId="0" fontId="29" fillId="6" borderId="4" xfId="0" applyFont="1" applyFill="1" applyBorder="1" applyAlignment="1" applyProtection="1">
      <alignment horizontal="center" vertical="top" wrapText="1"/>
      <protection locked="0"/>
    </xf>
    <xf numFmtId="0" fontId="29" fillId="6" borderId="98" xfId="0" applyFont="1" applyFill="1" applyBorder="1" applyAlignment="1" applyProtection="1">
      <alignment horizontal="center" vertical="top" wrapText="1"/>
      <protection locked="0"/>
    </xf>
    <xf numFmtId="3" fontId="28" fillId="2" borderId="32" xfId="2" applyNumberFormat="1" applyFont="1" applyFill="1" applyBorder="1" applyAlignment="1" applyProtection="1">
      <alignment horizontal="right"/>
    </xf>
    <xf numFmtId="3" fontId="28" fillId="2" borderId="101" xfId="2" applyNumberFormat="1" applyFont="1" applyFill="1" applyBorder="1" applyAlignment="1" applyProtection="1">
      <alignment horizontal="right"/>
    </xf>
    <xf numFmtId="3" fontId="26" fillId="0" borderId="13" xfId="2" applyNumberFormat="1" applyFont="1" applyBorder="1" applyAlignment="1" applyProtection="1">
      <alignment horizontal="right"/>
    </xf>
    <xf numFmtId="3" fontId="26" fillId="0" borderId="102" xfId="2" applyNumberFormat="1" applyFont="1" applyBorder="1" applyAlignment="1" applyProtection="1">
      <alignment horizontal="right"/>
    </xf>
    <xf numFmtId="3" fontId="26" fillId="0" borderId="76" xfId="2" applyNumberFormat="1" applyFont="1" applyFill="1" applyBorder="1" applyAlignment="1" applyProtection="1">
      <alignment horizontal="right"/>
    </xf>
    <xf numFmtId="3" fontId="26" fillId="0" borderId="13" xfId="2" applyNumberFormat="1" applyFont="1" applyFill="1" applyBorder="1" applyAlignment="1" applyProtection="1">
      <alignment horizontal="right"/>
    </xf>
    <xf numFmtId="3" fontId="26" fillId="0" borderId="23" xfId="2" applyNumberFormat="1" applyFont="1" applyBorder="1" applyAlignment="1" applyProtection="1">
      <alignment horizontal="right" vertical="center" wrapText="1"/>
    </xf>
    <xf numFmtId="3" fontId="26" fillId="0" borderId="94" xfId="2" applyNumberFormat="1" applyFont="1" applyBorder="1" applyAlignment="1" applyProtection="1">
      <alignment horizontal="right" vertical="center" wrapText="1"/>
    </xf>
    <xf numFmtId="3" fontId="26" fillId="0" borderId="18" xfId="2" applyNumberFormat="1" applyFont="1" applyBorder="1" applyAlignment="1" applyProtection="1">
      <alignment horizontal="right" vertical="center" wrapText="1"/>
    </xf>
    <xf numFmtId="3" fontId="26" fillId="0" borderId="107" xfId="2" applyNumberFormat="1" applyFont="1" applyBorder="1" applyAlignment="1" applyProtection="1">
      <alignment horizontal="right" vertical="center" wrapText="1"/>
    </xf>
    <xf numFmtId="0" fontId="1" fillId="0" borderId="20" xfId="0" applyFont="1" applyBorder="1" applyAlignment="1" applyProtection="1">
      <protection locked="0"/>
    </xf>
    <xf numFmtId="0" fontId="36" fillId="0" borderId="20" xfId="0" applyFont="1" applyBorder="1" applyAlignment="1" applyProtection="1">
      <protection locked="0"/>
    </xf>
    <xf numFmtId="0" fontId="29" fillId="6" borderId="4" xfId="0" applyFont="1" applyFill="1" applyBorder="1" applyAlignment="1">
      <alignment horizontal="center"/>
    </xf>
    <xf numFmtId="0" fontId="29" fillId="6" borderId="5" xfId="0" applyFont="1" applyFill="1" applyBorder="1" applyAlignment="1">
      <alignment horizontal="center"/>
    </xf>
    <xf numFmtId="0" fontId="26" fillId="0" borderId="17" xfId="0" applyNumberFormat="1" applyFont="1" applyBorder="1" applyAlignment="1" applyProtection="1">
      <protection locked="0"/>
    </xf>
    <xf numFmtId="0" fontId="26" fillId="0" borderId="19" xfId="0" applyNumberFormat="1" applyFont="1" applyBorder="1" applyAlignment="1" applyProtection="1">
      <protection locked="0"/>
    </xf>
    <xf numFmtId="49" fontId="11" fillId="10" borderId="20" xfId="0" applyNumberFormat="1" applyFont="1" applyFill="1" applyBorder="1" applyAlignment="1" applyProtection="1">
      <alignment horizontal="left"/>
      <protection locked="0"/>
    </xf>
    <xf numFmtId="49" fontId="40" fillId="10" borderId="20" xfId="0" applyNumberFormat="1" applyFont="1" applyFill="1" applyBorder="1" applyAlignment="1" applyProtection="1">
      <alignment horizontal="left"/>
      <protection locked="0"/>
    </xf>
    <xf numFmtId="49" fontId="1" fillId="0" borderId="20" xfId="0" applyNumberFormat="1" applyFont="1" applyBorder="1" applyAlignment="1" applyProtection="1">
      <protection locked="0"/>
    </xf>
    <xf numFmtId="49" fontId="36" fillId="0" borderId="20" xfId="0" applyNumberFormat="1" applyFont="1" applyBorder="1" applyAlignment="1" applyProtection="1">
      <protection locked="0"/>
    </xf>
    <xf numFmtId="3" fontId="26" fillId="0" borderId="21" xfId="2" applyNumberFormat="1" applyFont="1" applyBorder="1" applyAlignment="1">
      <alignment horizontal="right"/>
    </xf>
    <xf numFmtId="3" fontId="26" fillId="0" borderId="58" xfId="2" applyNumberFormat="1" applyFont="1" applyBorder="1" applyAlignment="1">
      <alignment horizontal="right"/>
    </xf>
    <xf numFmtId="3" fontId="26" fillId="0" borderId="51" xfId="2" applyNumberFormat="1" applyFont="1" applyBorder="1" applyAlignment="1">
      <alignment horizontal="right"/>
    </xf>
    <xf numFmtId="0" fontId="0" fillId="0" borderId="20" xfId="0" applyFont="1" applyBorder="1" applyAlignment="1" applyProtection="1">
      <alignment horizontal="left"/>
      <protection locked="0"/>
    </xf>
    <xf numFmtId="0" fontId="26" fillId="0" borderId="20" xfId="0" applyFont="1" applyBorder="1" applyAlignment="1" applyProtection="1">
      <alignment horizontal="left"/>
      <protection locked="0"/>
    </xf>
    <xf numFmtId="0" fontId="11" fillId="0" borderId="23" xfId="0" applyFont="1" applyBorder="1" applyAlignment="1" applyProtection="1">
      <protection locked="0"/>
    </xf>
    <xf numFmtId="0" fontId="40" fillId="0" borderId="23" xfId="0" applyFont="1" applyBorder="1" applyAlignment="1" applyProtection="1">
      <protection locked="0"/>
    </xf>
    <xf numFmtId="0" fontId="11" fillId="0" borderId="20" xfId="0" applyFont="1" applyBorder="1" applyAlignment="1" applyProtection="1">
      <alignment horizontal="left"/>
      <protection locked="0"/>
    </xf>
    <xf numFmtId="0" fontId="40" fillId="0" borderId="20" xfId="0" applyFont="1" applyBorder="1" applyAlignment="1" applyProtection="1">
      <alignment horizontal="left"/>
      <protection locked="0"/>
    </xf>
    <xf numFmtId="4" fontId="0" fillId="0" borderId="30" xfId="2" applyFont="1" applyBorder="1" applyAlignment="1" applyProtection="1">
      <alignment horizontal="center"/>
      <protection locked="0"/>
    </xf>
    <xf numFmtId="4" fontId="26" fillId="0" borderId="62" xfId="2" applyFont="1" applyBorder="1" applyAlignment="1" applyProtection="1">
      <alignment horizontal="center"/>
      <protection locked="0"/>
    </xf>
    <xf numFmtId="0" fontId="11" fillId="0" borderId="1" xfId="0" applyFont="1" applyBorder="1" applyAlignment="1" applyProtection="1">
      <alignment horizontal="justify" vertical="top" wrapText="1"/>
      <protection locked="0"/>
    </xf>
    <xf numFmtId="0" fontId="40" fillId="0" borderId="2" xfId="0" applyFont="1" applyBorder="1" applyAlignment="1" applyProtection="1">
      <alignment horizontal="justify" vertical="top"/>
      <protection locked="0"/>
    </xf>
    <xf numFmtId="0" fontId="40" fillId="0" borderId="16" xfId="0" applyFont="1" applyBorder="1" applyAlignment="1" applyProtection="1">
      <alignment horizontal="justify" vertical="top"/>
      <protection locked="0"/>
    </xf>
    <xf numFmtId="0" fontId="40" fillId="0" borderId="3" xfId="0" applyFont="1" applyBorder="1" applyAlignment="1" applyProtection="1">
      <alignment horizontal="justify" vertical="top"/>
      <protection locked="0"/>
    </xf>
    <xf numFmtId="0" fontId="40" fillId="0" borderId="0" xfId="0" applyFont="1" applyBorder="1" applyAlignment="1" applyProtection="1">
      <alignment horizontal="justify" vertical="top"/>
      <protection locked="0"/>
    </xf>
    <xf numFmtId="0" fontId="40" fillId="0" borderId="6" xfId="0" applyFont="1" applyBorder="1" applyAlignment="1" applyProtection="1">
      <alignment horizontal="justify" vertical="top"/>
      <protection locked="0"/>
    </xf>
    <xf numFmtId="0" fontId="40" fillId="0" borderId="7" xfId="0" applyFont="1" applyBorder="1" applyAlignment="1" applyProtection="1">
      <alignment horizontal="justify" vertical="top"/>
      <protection locked="0"/>
    </xf>
    <xf numFmtId="0" fontId="40" fillId="0" borderId="4" xfId="0" applyFont="1" applyBorder="1" applyAlignment="1" applyProtection="1">
      <alignment horizontal="justify" vertical="top"/>
      <protection locked="0"/>
    </xf>
    <xf numFmtId="0" fontId="40" fillId="0" borderId="5" xfId="0" applyFont="1" applyBorder="1" applyAlignment="1" applyProtection="1">
      <alignment horizontal="justify" vertical="top"/>
      <protection locked="0"/>
    </xf>
    <xf numFmtId="0" fontId="0" fillId="0" borderId="23" xfId="0" applyFont="1" applyBorder="1" applyAlignment="1" applyProtection="1">
      <alignment horizontal="left"/>
      <protection locked="0"/>
    </xf>
    <xf numFmtId="0" fontId="26" fillId="0" borderId="23" xfId="0" applyFont="1" applyBorder="1" applyAlignment="1" applyProtection="1">
      <alignment horizontal="left"/>
      <protection locked="0"/>
    </xf>
    <xf numFmtId="49" fontId="11" fillId="0" borderId="20" xfId="0" applyNumberFormat="1" applyFont="1" applyBorder="1" applyAlignment="1" applyProtection="1">
      <alignment horizontal="left"/>
      <protection locked="0"/>
    </xf>
    <xf numFmtId="49" fontId="40" fillId="0" borderId="20" xfId="0" applyNumberFormat="1" applyFont="1" applyBorder="1" applyAlignment="1" applyProtection="1">
      <alignment horizontal="left"/>
      <protection locked="0"/>
    </xf>
    <xf numFmtId="0" fontId="28" fillId="0" borderId="0" xfId="0" applyFont="1" applyBorder="1" applyAlignment="1" applyProtection="1">
      <alignment horizontal="center"/>
      <protection locked="0"/>
    </xf>
    <xf numFmtId="0" fontId="33" fillId="6" borderId="21" xfId="0" applyFont="1" applyFill="1" applyBorder="1" applyAlignment="1" applyProtection="1">
      <alignment horizontal="left"/>
    </xf>
    <xf numFmtId="0" fontId="36" fillId="6" borderId="8" xfId="0" applyFont="1" applyFill="1" applyBorder="1" applyAlignment="1" applyProtection="1">
      <alignment horizontal="left"/>
    </xf>
    <xf numFmtId="0" fontId="36" fillId="6" borderId="9" xfId="0" applyFont="1" applyFill="1" applyBorder="1" applyAlignment="1" applyProtection="1">
      <alignment horizontal="left"/>
    </xf>
    <xf numFmtId="0" fontId="40" fillId="6" borderId="16" xfId="0" applyFont="1" applyFill="1" applyBorder="1"/>
    <xf numFmtId="0" fontId="26" fillId="0" borderId="12" xfId="0" applyFont="1" applyBorder="1" applyAlignment="1" applyProtection="1">
      <alignment horizontal="left"/>
      <protection locked="0"/>
    </xf>
    <xf numFmtId="4" fontId="26" fillId="0" borderId="30" xfId="2" applyFont="1" applyBorder="1" applyAlignment="1" applyProtection="1">
      <alignment horizontal="center"/>
      <protection locked="0"/>
    </xf>
    <xf numFmtId="0" fontId="29" fillId="6" borderId="7" xfId="0" applyFont="1" applyFill="1" applyBorder="1" applyAlignment="1">
      <alignment horizontal="center"/>
    </xf>
    <xf numFmtId="49" fontId="0" fillId="10" borderId="23" xfId="2" applyNumberFormat="1" applyFont="1" applyFill="1" applyBorder="1" applyAlignment="1" applyProtection="1">
      <alignment horizontal="left"/>
      <protection locked="0"/>
    </xf>
    <xf numFmtId="49" fontId="26" fillId="10" borderId="23" xfId="2" applyNumberFormat="1" applyFont="1" applyFill="1" applyBorder="1" applyAlignment="1" applyProtection="1">
      <alignment horizontal="left"/>
      <protection locked="0"/>
    </xf>
    <xf numFmtId="0" fontId="26" fillId="0" borderId="51" xfId="0" applyFont="1" applyBorder="1" applyProtection="1">
      <protection locked="0"/>
    </xf>
    <xf numFmtId="0" fontId="42" fillId="0" borderId="23" xfId="0" applyFont="1" applyBorder="1" applyAlignment="1">
      <alignment horizontal="center"/>
    </xf>
    <xf numFmtId="0" fontId="42" fillId="0" borderId="51" xfId="0" applyFont="1" applyBorder="1" applyAlignment="1">
      <alignment horizontal="center"/>
    </xf>
    <xf numFmtId="3" fontId="26" fillId="0" borderId="12" xfId="2" applyNumberFormat="1" applyFont="1" applyBorder="1" applyAlignment="1">
      <alignment horizontal="right"/>
    </xf>
    <xf numFmtId="3" fontId="26" fillId="0" borderId="10" xfId="2" applyNumberFormat="1" applyFont="1" applyBorder="1" applyAlignment="1">
      <alignment horizontal="right"/>
    </xf>
    <xf numFmtId="3" fontId="26" fillId="2" borderId="18" xfId="2" applyNumberFormat="1" applyFont="1" applyFill="1" applyBorder="1" applyAlignment="1" applyProtection="1">
      <alignment horizontal="right"/>
    </xf>
    <xf numFmtId="3" fontId="26" fillId="2" borderId="107" xfId="2" applyNumberFormat="1" applyFont="1" applyFill="1" applyBorder="1" applyAlignment="1" applyProtection="1">
      <alignment horizontal="right"/>
    </xf>
    <xf numFmtId="3" fontId="26" fillId="0" borderId="17" xfId="2" applyNumberFormat="1" applyFont="1" applyBorder="1" applyAlignment="1">
      <alignment horizontal="right"/>
    </xf>
    <xf numFmtId="3" fontId="26" fillId="0" borderId="19" xfId="2" applyNumberFormat="1" applyFont="1" applyBorder="1" applyAlignment="1">
      <alignment horizontal="right"/>
    </xf>
    <xf numFmtId="164" fontId="26" fillId="0" borderId="0" xfId="3" applyNumberFormat="1" applyFont="1" applyBorder="1" applyAlignment="1" applyProtection="1">
      <alignment horizontal="center"/>
      <protection locked="0"/>
    </xf>
    <xf numFmtId="0" fontId="28" fillId="0" borderId="2" xfId="0" applyFont="1" applyFill="1" applyBorder="1" applyAlignment="1" applyProtection="1">
      <alignment horizontal="left"/>
      <protection locked="0"/>
    </xf>
    <xf numFmtId="3" fontId="26" fillId="0" borderId="4" xfId="2" applyNumberFormat="1" applyFont="1" applyBorder="1" applyAlignment="1">
      <alignment horizontal="right"/>
    </xf>
    <xf numFmtId="3" fontId="26" fillId="0" borderId="5" xfId="2" applyNumberFormat="1" applyFont="1" applyBorder="1" applyAlignment="1">
      <alignment horizontal="right"/>
    </xf>
    <xf numFmtId="0" fontId="42" fillId="0" borderId="18" xfId="0" applyFont="1" applyBorder="1" applyAlignment="1">
      <alignment horizontal="center"/>
    </xf>
    <xf numFmtId="0" fontId="42" fillId="0" borderId="19" xfId="0" applyFont="1" applyBorder="1" applyAlignment="1">
      <alignment horizontal="center"/>
    </xf>
    <xf numFmtId="0" fontId="33" fillId="6" borderId="21" xfId="0" applyFont="1" applyFill="1" applyBorder="1" applyAlignment="1">
      <alignment horizontal="left"/>
    </xf>
    <xf numFmtId="0" fontId="33" fillId="6" borderId="8" xfId="0" applyFont="1" applyFill="1" applyBorder="1" applyAlignment="1">
      <alignment horizontal="left"/>
    </xf>
    <xf numFmtId="0" fontId="33" fillId="6" borderId="9" xfId="0" applyFont="1" applyFill="1" applyBorder="1" applyAlignment="1">
      <alignment horizontal="left"/>
    </xf>
    <xf numFmtId="0" fontId="26" fillId="0" borderId="1" xfId="0" applyFont="1" applyBorder="1" applyAlignment="1" applyProtection="1">
      <alignment horizontal="left" vertical="top" wrapText="1"/>
      <protection locked="0"/>
    </xf>
    <xf numFmtId="0" fontId="26" fillId="0" borderId="2" xfId="0" applyFont="1" applyBorder="1" applyAlignment="1" applyProtection="1">
      <alignment horizontal="left" vertical="top" wrapText="1"/>
      <protection locked="0"/>
    </xf>
    <xf numFmtId="0" fontId="26" fillId="0" borderId="19" xfId="0" applyFont="1" applyBorder="1" applyProtection="1">
      <protection locked="0"/>
    </xf>
    <xf numFmtId="0" fontId="28" fillId="6" borderId="25" xfId="0" applyFont="1" applyFill="1" applyBorder="1" applyAlignment="1">
      <alignment horizontal="center" vertical="center" textRotation="90"/>
    </xf>
    <xf numFmtId="0" fontId="28" fillId="6" borderId="95" xfId="0" applyFont="1" applyFill="1" applyBorder="1" applyAlignment="1">
      <alignment horizontal="center" vertical="center" textRotation="90"/>
    </xf>
    <xf numFmtId="0" fontId="28" fillId="6" borderId="26" xfId="0" applyFont="1" applyFill="1" applyBorder="1" applyAlignment="1">
      <alignment horizontal="center" vertical="center" textRotation="90"/>
    </xf>
    <xf numFmtId="0" fontId="42" fillId="0" borderId="13" xfId="0" applyFont="1" applyBorder="1" applyAlignment="1">
      <alignment horizontal="center"/>
    </xf>
    <xf numFmtId="0" fontId="42" fillId="0" borderId="10" xfId="0" applyFont="1" applyBorder="1" applyAlignment="1">
      <alignment horizontal="center"/>
    </xf>
    <xf numFmtId="0" fontId="40" fillId="6" borderId="5" xfId="0" applyFont="1" applyFill="1" applyBorder="1"/>
    <xf numFmtId="0" fontId="27" fillId="0" borderId="0" xfId="0" applyFont="1" applyAlignment="1" applyProtection="1">
      <alignment horizontal="center"/>
    </xf>
    <xf numFmtId="0" fontId="31" fillId="0" borderId="0" xfId="0" applyFont="1" applyAlignment="1" applyProtection="1">
      <alignment horizontal="center"/>
    </xf>
    <xf numFmtId="0" fontId="33" fillId="6" borderId="108" xfId="0" applyFont="1" applyFill="1" applyBorder="1" applyAlignment="1" applyProtection="1">
      <alignment horizontal="center"/>
    </xf>
    <xf numFmtId="0" fontId="33" fillId="6" borderId="109" xfId="0" applyFont="1" applyFill="1" applyBorder="1" applyAlignment="1" applyProtection="1">
      <alignment horizontal="center"/>
    </xf>
    <xf numFmtId="0" fontId="33" fillId="6" borderId="110" xfId="0" applyFont="1" applyFill="1" applyBorder="1" applyAlignment="1" applyProtection="1">
      <alignment horizontal="center"/>
    </xf>
    <xf numFmtId="164" fontId="0" fillId="0" borderId="23" xfId="3" applyNumberFormat="1" applyFont="1" applyBorder="1" applyAlignment="1" applyProtection="1">
      <alignment horizontal="left"/>
      <protection locked="0"/>
    </xf>
    <xf numFmtId="164" fontId="26" fillId="0" borderId="23" xfId="3" applyNumberFormat="1" applyFont="1" applyBorder="1" applyAlignment="1" applyProtection="1">
      <alignment horizontal="left"/>
      <protection locked="0"/>
    </xf>
    <xf numFmtId="49" fontId="11" fillId="0" borderId="23" xfId="0" applyNumberFormat="1" applyFont="1" applyBorder="1" applyAlignment="1" applyProtection="1">
      <alignment horizontal="left"/>
      <protection locked="0"/>
    </xf>
    <xf numFmtId="49" fontId="40" fillId="0" borderId="23" xfId="0" applyNumberFormat="1" applyFont="1" applyBorder="1" applyAlignment="1" applyProtection="1">
      <alignment horizontal="left"/>
      <protection locked="0"/>
    </xf>
    <xf numFmtId="0" fontId="40" fillId="0" borderId="33" xfId="0" applyFont="1" applyBorder="1" applyAlignment="1" applyProtection="1">
      <alignment horizontal="left"/>
    </xf>
    <xf numFmtId="0" fontId="40" fillId="0" borderId="33" xfId="0" applyFont="1" applyBorder="1" applyAlignment="1" applyProtection="1">
      <alignment horizontal="center"/>
    </xf>
    <xf numFmtId="49" fontId="0" fillId="0" borderId="23" xfId="2" applyNumberFormat="1" applyFont="1" applyBorder="1" applyAlignment="1" applyProtection="1">
      <alignment horizontal="left"/>
      <protection locked="0"/>
    </xf>
    <xf numFmtId="49" fontId="26" fillId="0" borderId="23" xfId="2" applyNumberFormat="1" applyFont="1" applyBorder="1" applyAlignment="1" applyProtection="1">
      <alignment horizontal="left"/>
      <protection locked="0"/>
    </xf>
    <xf numFmtId="0" fontId="12" fillId="0" borderId="21" xfId="0" applyFont="1" applyFill="1" applyBorder="1" applyAlignment="1" applyProtection="1">
      <alignment horizontal="center"/>
      <protection locked="0"/>
    </xf>
    <xf numFmtId="0" fontId="29" fillId="0" borderId="8" xfId="0" applyFont="1" applyFill="1" applyBorder="1" applyAlignment="1" applyProtection="1">
      <alignment horizontal="center"/>
      <protection locked="0"/>
    </xf>
    <xf numFmtId="0" fontId="29" fillId="0" borderId="9" xfId="0" applyFont="1" applyFill="1" applyBorder="1" applyAlignment="1" applyProtection="1">
      <alignment horizontal="center"/>
      <protection locked="0"/>
    </xf>
    <xf numFmtId="0" fontId="3" fillId="0" borderId="21" xfId="0" applyFont="1" applyFill="1" applyBorder="1" applyAlignment="1" applyProtection="1">
      <alignment horizontal="center"/>
      <protection locked="0"/>
    </xf>
    <xf numFmtId="0" fontId="28" fillId="0" borderId="8" xfId="0" applyFont="1" applyFill="1" applyBorder="1" applyAlignment="1" applyProtection="1">
      <alignment horizontal="center"/>
      <protection locked="0"/>
    </xf>
    <xf numFmtId="0" fontId="28" fillId="0" borderId="9" xfId="0" applyFont="1" applyFill="1" applyBorder="1" applyAlignment="1" applyProtection="1">
      <alignment horizontal="center"/>
      <protection locked="0"/>
    </xf>
    <xf numFmtId="168" fontId="26" fillId="0" borderId="8" xfId="0" applyNumberFormat="1" applyFont="1" applyBorder="1" applyAlignment="1" applyProtection="1">
      <alignment horizontal="center"/>
      <protection locked="0"/>
    </xf>
    <xf numFmtId="168" fontId="26" fillId="0" borderId="9" xfId="0" applyNumberFormat="1" applyFont="1" applyBorder="1" applyAlignment="1" applyProtection="1">
      <alignment horizontal="center"/>
      <protection locked="0"/>
    </xf>
    <xf numFmtId="164" fontId="0" fillId="0" borderId="20" xfId="3" applyNumberFormat="1" applyFont="1" applyBorder="1" applyAlignment="1" applyProtection="1">
      <alignment horizontal="left"/>
      <protection locked="0"/>
    </xf>
    <xf numFmtId="164" fontId="26" fillId="0" borderId="20" xfId="3" applyNumberFormat="1" applyFont="1" applyBorder="1" applyAlignment="1" applyProtection="1">
      <alignment horizontal="left"/>
      <protection locked="0"/>
    </xf>
    <xf numFmtId="0" fontId="36" fillId="6" borderId="8" xfId="0" applyFont="1" applyFill="1" applyBorder="1" applyAlignment="1">
      <alignment horizontal="left"/>
    </xf>
    <xf numFmtId="0" fontId="36" fillId="6" borderId="9" xfId="0" applyFont="1" applyFill="1" applyBorder="1" applyAlignment="1">
      <alignment horizontal="left"/>
    </xf>
    <xf numFmtId="0" fontId="26" fillId="0" borderId="0" xfId="0" applyFont="1" applyBorder="1" applyAlignment="1">
      <alignment horizontal="left"/>
    </xf>
    <xf numFmtId="0" fontId="56" fillId="0" borderId="23" xfId="0" applyFont="1" applyBorder="1" applyAlignment="1" applyProtection="1">
      <alignment horizontal="left"/>
      <protection locked="0"/>
    </xf>
    <xf numFmtId="0" fontId="57" fillId="6" borderId="21" xfId="0" applyFont="1" applyFill="1" applyBorder="1" applyAlignment="1">
      <alignment horizontal="left"/>
    </xf>
    <xf numFmtId="0" fontId="57" fillId="6" borderId="8" xfId="0" applyFont="1" applyFill="1" applyBorder="1" applyAlignment="1">
      <alignment horizontal="left"/>
    </xf>
    <xf numFmtId="0" fontId="58" fillId="6" borderId="8" xfId="0" applyFont="1" applyFill="1" applyBorder="1" applyAlignment="1">
      <alignment horizontal="center"/>
    </xf>
    <xf numFmtId="0" fontId="58" fillId="6" borderId="9" xfId="0" applyFont="1" applyFill="1" applyBorder="1" applyAlignment="1">
      <alignment horizontal="center"/>
    </xf>
    <xf numFmtId="0" fontId="56" fillId="0" borderId="20" xfId="0" applyFont="1" applyBorder="1" applyAlignment="1" applyProtection="1">
      <alignment horizontal="left"/>
      <protection locked="0"/>
    </xf>
    <xf numFmtId="0" fontId="58" fillId="6" borderId="3" xfId="0" applyFont="1" applyFill="1" applyBorder="1" applyAlignment="1">
      <alignment horizontal="center"/>
    </xf>
    <xf numFmtId="0" fontId="58" fillId="6" borderId="0" xfId="0" applyFont="1" applyFill="1" applyBorder="1" applyAlignment="1">
      <alignment horizontal="center"/>
    </xf>
    <xf numFmtId="0" fontId="58" fillId="6" borderId="6" xfId="0" applyFont="1" applyFill="1" applyBorder="1" applyAlignment="1">
      <alignment horizontal="center"/>
    </xf>
    <xf numFmtId="0" fontId="56" fillId="0" borderId="69" xfId="0" applyFont="1" applyBorder="1" applyAlignment="1">
      <alignment horizontal="left"/>
    </xf>
    <xf numFmtId="0" fontId="56" fillId="0" borderId="5" xfId="0" applyFont="1" applyBorder="1" applyAlignment="1">
      <alignment horizontal="left"/>
    </xf>
    <xf numFmtId="0" fontId="3" fillId="0" borderId="1" xfId="0" applyFont="1" applyBorder="1" applyAlignment="1">
      <alignment horizontal="left" vertical="top" wrapText="1"/>
    </xf>
    <xf numFmtId="0" fontId="56" fillId="0" borderId="2" xfId="0" applyFont="1" applyBorder="1" applyAlignment="1">
      <alignment horizontal="left" vertical="top" wrapText="1"/>
    </xf>
    <xf numFmtId="0" fontId="56" fillId="0" borderId="16" xfId="0" applyFont="1" applyBorder="1" applyAlignment="1">
      <alignment horizontal="left" vertical="top" wrapText="1"/>
    </xf>
    <xf numFmtId="0" fontId="56" fillId="0" borderId="3" xfId="0" applyFont="1" applyBorder="1" applyAlignment="1">
      <alignment horizontal="left" vertical="top" wrapText="1"/>
    </xf>
    <xf numFmtId="0" fontId="56" fillId="0" borderId="0" xfId="0" applyFont="1" applyBorder="1" applyAlignment="1">
      <alignment horizontal="left" vertical="top" wrapText="1"/>
    </xf>
    <xf numFmtId="0" fontId="56" fillId="0" borderId="6" xfId="0" applyFont="1" applyBorder="1" applyAlignment="1">
      <alignment horizontal="left" vertical="top" wrapText="1"/>
    </xf>
    <xf numFmtId="0" fontId="56" fillId="0" borderId="7" xfId="0" applyFont="1" applyBorder="1" applyAlignment="1">
      <alignment horizontal="left" vertical="top" wrapText="1"/>
    </xf>
    <xf numFmtId="0" fontId="56" fillId="0" borderId="4" xfId="0" applyFont="1" applyBorder="1" applyAlignment="1">
      <alignment horizontal="left" vertical="top" wrapText="1"/>
    </xf>
    <xf numFmtId="0" fontId="56" fillId="0" borderId="5"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56" fillId="0" borderId="111" xfId="0" applyFont="1" applyBorder="1" applyAlignment="1">
      <alignment horizontal="left"/>
    </xf>
    <xf numFmtId="0" fontId="56" fillId="0" borderId="6" xfId="0" applyFont="1" applyBorder="1" applyAlignment="1">
      <alignment horizontal="left"/>
    </xf>
    <xf numFmtId="0" fontId="56" fillId="0" borderId="8" xfId="0" applyFont="1" applyBorder="1" applyAlignment="1">
      <alignment horizontal="center"/>
    </xf>
    <xf numFmtId="0" fontId="56" fillId="0" borderId="9" xfId="0" applyFont="1" applyBorder="1" applyAlignment="1">
      <alignment horizontal="center"/>
    </xf>
    <xf numFmtId="0" fontId="56" fillId="0" borderId="68" xfId="0" applyFont="1" applyBorder="1" applyAlignment="1">
      <alignment horizontal="left"/>
    </xf>
    <xf numFmtId="0" fontId="56" fillId="0" borderId="16" xfId="0" applyFont="1" applyBorder="1" applyAlignment="1">
      <alignment horizontal="left"/>
    </xf>
    <xf numFmtId="0" fontId="57" fillId="6" borderId="21" xfId="0" applyFont="1" applyFill="1" applyBorder="1" applyAlignment="1"/>
    <xf numFmtId="0" fontId="63" fillId="6" borderId="8" xfId="0" applyFont="1" applyFill="1" applyBorder="1" applyAlignment="1"/>
    <xf numFmtId="0" fontId="63" fillId="6" borderId="9" xfId="0" applyFont="1" applyFill="1" applyBorder="1" applyAlignment="1"/>
    <xf numFmtId="0" fontId="58" fillId="6" borderId="21" xfId="0" applyFont="1" applyFill="1" applyBorder="1" applyAlignment="1">
      <alignment horizontal="center"/>
    </xf>
    <xf numFmtId="0" fontId="0" fillId="0" borderId="66" xfId="0" applyFont="1" applyBorder="1" applyAlignment="1">
      <alignment horizontal="left" vertical="top" wrapText="1"/>
    </xf>
    <xf numFmtId="0" fontId="56" fillId="0" borderId="33" xfId="0" applyFont="1" applyBorder="1" applyAlignment="1">
      <alignment horizontal="left" vertical="top" wrapText="1"/>
    </xf>
    <xf numFmtId="0" fontId="56" fillId="0" borderId="112" xfId="0" applyFont="1" applyBorder="1" applyAlignment="1">
      <alignment horizontal="left" vertical="top" wrapText="1"/>
    </xf>
    <xf numFmtId="0" fontId="56" fillId="0" borderId="111" xfId="0" applyFont="1" applyBorder="1" applyAlignment="1">
      <alignment horizontal="left" vertical="top" wrapText="1"/>
    </xf>
    <xf numFmtId="0" fontId="56" fillId="0" borderId="113" xfId="0" applyFont="1" applyBorder="1" applyAlignment="1">
      <alignment horizontal="left" vertical="top" wrapText="1"/>
    </xf>
    <xf numFmtId="0" fontId="56" fillId="0" borderId="114" xfId="0" applyFont="1" applyBorder="1" applyAlignment="1">
      <alignment horizontal="left" vertical="top" wrapText="1"/>
    </xf>
    <xf numFmtId="0" fontId="56" fillId="0" borderId="20" xfId="0" applyFont="1" applyBorder="1" applyAlignment="1">
      <alignment horizontal="left" vertical="top" wrapText="1"/>
    </xf>
    <xf numFmtId="0" fontId="56" fillId="0" borderId="27" xfId="0" applyFont="1" applyBorder="1" applyAlignment="1">
      <alignment horizontal="left" vertical="top" wrapText="1"/>
    </xf>
    <xf numFmtId="0" fontId="58" fillId="0" borderId="0" xfId="0" applyFont="1" applyBorder="1" applyAlignment="1"/>
    <xf numFmtId="0" fontId="56" fillId="0" borderId="23" xfId="0" quotePrefix="1" applyFont="1" applyBorder="1" applyAlignment="1" applyProtection="1">
      <alignment horizontal="left"/>
      <protection locked="0"/>
    </xf>
    <xf numFmtId="0" fontId="18" fillId="0" borderId="1" xfId="0" applyFont="1" applyBorder="1" applyAlignment="1">
      <alignment horizontal="left" vertical="top" wrapText="1"/>
    </xf>
    <xf numFmtId="0" fontId="18" fillId="0" borderId="2" xfId="0" applyFont="1" applyBorder="1" applyAlignment="1">
      <alignment horizontal="left" vertical="top"/>
    </xf>
    <xf numFmtId="0" fontId="18" fillId="0" borderId="16" xfId="0" applyFont="1" applyBorder="1" applyAlignment="1">
      <alignment horizontal="left" vertical="top"/>
    </xf>
    <xf numFmtId="0" fontId="18" fillId="0" borderId="3" xfId="0" applyFont="1" applyBorder="1" applyAlignment="1">
      <alignment horizontal="left" vertical="top"/>
    </xf>
    <xf numFmtId="0" fontId="18" fillId="0" borderId="0" xfId="0" applyFont="1" applyBorder="1" applyAlignment="1">
      <alignment horizontal="left" vertical="top"/>
    </xf>
    <xf numFmtId="0" fontId="18" fillId="0" borderId="6" xfId="0" applyFont="1" applyBorder="1" applyAlignment="1">
      <alignment horizontal="left" vertical="top"/>
    </xf>
    <xf numFmtId="0" fontId="18" fillId="0" borderId="7" xfId="0" applyFont="1" applyBorder="1" applyAlignment="1">
      <alignment horizontal="left" vertical="top"/>
    </xf>
    <xf numFmtId="0" fontId="18" fillId="0" borderId="4" xfId="0" applyFont="1" applyBorder="1" applyAlignment="1">
      <alignment horizontal="left" vertical="top"/>
    </xf>
    <xf numFmtId="0" fontId="18" fillId="0" borderId="5" xfId="0" applyFont="1" applyBorder="1" applyAlignment="1">
      <alignment horizontal="left" vertical="top"/>
    </xf>
    <xf numFmtId="0" fontId="20" fillId="6" borderId="21" xfId="0" applyFont="1" applyFill="1" applyBorder="1" applyAlignment="1" applyProtection="1">
      <alignment horizontal="center"/>
      <protection locked="0"/>
    </xf>
    <xf numFmtId="0" fontId="20" fillId="6" borderId="9" xfId="0" applyFont="1" applyFill="1" applyBorder="1" applyAlignment="1" applyProtection="1">
      <alignment horizontal="center"/>
      <protection locked="0"/>
    </xf>
    <xf numFmtId="0" fontId="20" fillId="6" borderId="1" xfId="0" applyFont="1" applyFill="1" applyBorder="1" applyAlignment="1">
      <alignment horizontal="center"/>
    </xf>
    <xf numFmtId="0" fontId="20" fillId="6" borderId="16" xfId="0" applyFont="1" applyFill="1" applyBorder="1" applyAlignment="1">
      <alignment horizontal="center"/>
    </xf>
    <xf numFmtId="0" fontId="18" fillId="0" borderId="2" xfId="0" applyFont="1" applyFill="1" applyBorder="1" applyAlignment="1" applyProtection="1">
      <alignment horizontal="left" vertical="top" wrapText="1"/>
    </xf>
    <xf numFmtId="0" fontId="19" fillId="6" borderId="21" xfId="0" applyFont="1" applyFill="1" applyBorder="1" applyAlignment="1"/>
    <xf numFmtId="0" fontId="19" fillId="6" borderId="8" xfId="0" applyFont="1" applyFill="1" applyBorder="1" applyAlignment="1"/>
    <xf numFmtId="0" fontId="19" fillId="6" borderId="9" xfId="0" applyFont="1" applyFill="1" applyBorder="1" applyAlignment="1"/>
    <xf numFmtId="0" fontId="18" fillId="0" borderId="0" xfId="0" applyFont="1" applyFill="1" applyBorder="1" applyAlignment="1" applyProtection="1">
      <alignment horizontal="left" vertical="top" wrapText="1"/>
    </xf>
    <xf numFmtId="0" fontId="20" fillId="0" borderId="1" xfId="0" applyFont="1" applyBorder="1" applyAlignment="1" applyProtection="1">
      <alignment horizontal="center" vertical="top" wrapText="1"/>
    </xf>
    <xf numFmtId="0" fontId="20" fillId="0" borderId="2" xfId="0" applyFont="1" applyBorder="1" applyAlignment="1" applyProtection="1">
      <alignment horizontal="center" vertical="top" wrapText="1"/>
    </xf>
    <xf numFmtId="0" fontId="20" fillId="6" borderId="21" xfId="0" applyFont="1" applyFill="1" applyBorder="1" applyAlignment="1" applyProtection="1">
      <alignment horizontal="left"/>
    </xf>
    <xf numFmtId="0" fontId="20" fillId="6" borderId="8" xfId="0" applyFont="1" applyFill="1" applyBorder="1" applyAlignment="1" applyProtection="1">
      <alignment horizontal="left"/>
    </xf>
    <xf numFmtId="0" fontId="20" fillId="6" borderId="9" xfId="0" applyFont="1" applyFill="1" applyBorder="1" applyAlignment="1" applyProtection="1">
      <alignment horizontal="left"/>
    </xf>
    <xf numFmtId="0" fontId="18" fillId="0" borderId="1" xfId="0" applyFont="1" applyBorder="1" applyAlignment="1" applyProtection="1">
      <alignment horizontal="center" vertical="top" wrapText="1"/>
    </xf>
    <xf numFmtId="0" fontId="18" fillId="0" borderId="2" xfId="0" applyFont="1" applyBorder="1" applyAlignment="1" applyProtection="1">
      <alignment horizontal="center" vertical="top" wrapText="1"/>
    </xf>
    <xf numFmtId="0" fontId="18" fillId="0" borderId="16" xfId="0" applyFont="1" applyBorder="1" applyAlignment="1" applyProtection="1">
      <alignment horizontal="center" vertical="top" wrapText="1"/>
    </xf>
    <xf numFmtId="0" fontId="18" fillId="0" borderId="3" xfId="0" applyFont="1" applyBorder="1" applyAlignment="1" applyProtection="1">
      <alignment horizontal="center" vertical="top" wrapText="1"/>
    </xf>
    <xf numFmtId="0" fontId="18" fillId="0" borderId="0" xfId="0" applyFont="1" applyBorder="1" applyAlignment="1" applyProtection="1">
      <alignment horizontal="center" vertical="top" wrapText="1"/>
    </xf>
    <xf numFmtId="0" fontId="18" fillId="0" borderId="6" xfId="0" applyFont="1" applyBorder="1" applyAlignment="1" applyProtection="1">
      <alignment horizontal="center" vertical="top" wrapText="1"/>
    </xf>
    <xf numFmtId="0" fontId="18" fillId="0" borderId="7" xfId="0" applyFont="1" applyBorder="1" applyAlignment="1" applyProtection="1">
      <alignment horizontal="center" vertical="top" wrapText="1"/>
    </xf>
    <xf numFmtId="0" fontId="18" fillId="0" borderId="4" xfId="0" applyFont="1" applyBorder="1" applyAlignment="1" applyProtection="1">
      <alignment horizontal="center" vertical="top" wrapText="1"/>
    </xf>
    <xf numFmtId="0" fontId="18" fillId="0" borderId="5" xfId="0" applyFont="1" applyBorder="1" applyAlignment="1" applyProtection="1">
      <alignment horizontal="center" vertical="top" wrapText="1"/>
    </xf>
    <xf numFmtId="0" fontId="0" fillId="13" borderId="22" xfId="0" applyFont="1" applyFill="1" applyBorder="1" applyAlignment="1" applyProtection="1">
      <alignment vertical="top" wrapText="1"/>
      <protection locked="0"/>
    </xf>
    <xf numFmtId="0" fontId="2" fillId="13" borderId="22" xfId="0" applyFont="1" applyFill="1" applyBorder="1" applyAlignment="1" applyProtection="1">
      <alignment vertical="top" wrapText="1"/>
      <protection locked="0"/>
    </xf>
    <xf numFmtId="0" fontId="0" fillId="10" borderId="22" xfId="0" applyFont="1" applyFill="1" applyBorder="1" applyAlignment="1" applyProtection="1">
      <alignment vertical="top" wrapText="1"/>
      <protection locked="0"/>
    </xf>
    <xf numFmtId="0" fontId="18" fillId="10" borderId="22" xfId="0" applyFont="1" applyFill="1" applyBorder="1" applyAlignment="1" applyProtection="1">
      <alignment vertical="top" wrapText="1"/>
      <protection locked="0"/>
    </xf>
    <xf numFmtId="0" fontId="20" fillId="6" borderId="8" xfId="0" applyFont="1" applyFill="1" applyBorder="1" applyAlignment="1" applyProtection="1"/>
    <xf numFmtId="0" fontId="20" fillId="6" borderId="9" xfId="0" applyFont="1" applyFill="1" applyBorder="1" applyAlignment="1" applyProtection="1"/>
    <xf numFmtId="0" fontId="3" fillId="13" borderId="21" xfId="0" applyFont="1" applyFill="1" applyBorder="1" applyAlignment="1" applyProtection="1">
      <alignment vertical="top" wrapText="1"/>
      <protection locked="0"/>
    </xf>
    <xf numFmtId="0" fontId="3" fillId="13" borderId="8" xfId="0" applyFont="1" applyFill="1" applyBorder="1" applyAlignment="1" applyProtection="1">
      <alignment vertical="top" wrapText="1"/>
      <protection locked="0"/>
    </xf>
    <xf numFmtId="0" fontId="3" fillId="13" borderId="9" xfId="0" applyFont="1" applyFill="1" applyBorder="1" applyAlignment="1" applyProtection="1">
      <alignment vertical="top" wrapText="1"/>
      <protection locked="0"/>
    </xf>
    <xf numFmtId="0" fontId="0" fillId="0" borderId="22" xfId="0" applyFont="1" applyBorder="1" applyAlignment="1" applyProtection="1">
      <alignment vertical="top" wrapText="1"/>
      <protection locked="0"/>
    </xf>
    <xf numFmtId="0" fontId="18" fillId="0" borderId="22" xfId="0" applyFont="1" applyBorder="1" applyAlignment="1" applyProtection="1">
      <alignment vertical="top" wrapText="1"/>
      <protection locked="0"/>
    </xf>
    <xf numFmtId="0" fontId="0" fillId="0" borderId="1" xfId="0" applyFont="1" applyBorder="1" applyAlignment="1" applyProtection="1">
      <alignment horizontal="justify" vertical="top" wrapText="1"/>
    </xf>
    <xf numFmtId="0" fontId="18" fillId="0" borderId="2" xfId="0" applyFont="1" applyBorder="1" applyAlignment="1" applyProtection="1">
      <alignment horizontal="justify" vertical="top" wrapText="1"/>
    </xf>
    <xf numFmtId="0" fontId="18" fillId="0" borderId="16" xfId="0" applyFont="1" applyBorder="1" applyAlignment="1" applyProtection="1">
      <alignment horizontal="justify" vertical="top" wrapText="1"/>
    </xf>
    <xf numFmtId="0" fontId="18" fillId="0" borderId="3" xfId="0" applyFont="1" applyBorder="1" applyAlignment="1" applyProtection="1">
      <alignment horizontal="justify" vertical="top" wrapText="1"/>
    </xf>
    <xf numFmtId="0" fontId="18" fillId="0" borderId="0" xfId="0" applyFont="1" applyBorder="1" applyAlignment="1" applyProtection="1">
      <alignment horizontal="justify" vertical="top" wrapText="1"/>
    </xf>
    <xf numFmtId="0" fontId="18" fillId="0" borderId="6" xfId="0" applyFont="1" applyBorder="1" applyAlignment="1" applyProtection="1">
      <alignment horizontal="justify" vertical="top" wrapText="1"/>
    </xf>
    <xf numFmtId="0" fontId="18" fillId="0" borderId="7" xfId="0" applyFont="1" applyBorder="1" applyAlignment="1" applyProtection="1">
      <alignment horizontal="justify" vertical="top" wrapText="1"/>
    </xf>
    <xf numFmtId="0" fontId="18" fillId="0" borderId="4" xfId="0" applyFont="1" applyBorder="1" applyAlignment="1" applyProtection="1">
      <alignment horizontal="justify" vertical="top" wrapText="1"/>
    </xf>
    <xf numFmtId="0" fontId="18" fillId="0" borderId="5" xfId="0" applyFont="1" applyBorder="1" applyAlignment="1" applyProtection="1">
      <alignment horizontal="justify" vertical="top" wrapText="1"/>
    </xf>
    <xf numFmtId="0" fontId="20" fillId="0" borderId="8" xfId="0" applyFont="1" applyBorder="1" applyAlignment="1" applyProtection="1">
      <alignment horizontal="center" vertical="top" wrapText="1"/>
    </xf>
    <xf numFmtId="0" fontId="20" fillId="0" borderId="9" xfId="0" applyFont="1" applyBorder="1" applyAlignment="1" applyProtection="1">
      <alignment horizontal="center" vertical="top" wrapText="1"/>
    </xf>
    <xf numFmtId="0" fontId="18" fillId="0" borderId="18" xfId="0" applyFont="1" applyBorder="1" applyAlignment="1">
      <alignment horizontal="center"/>
    </xf>
    <xf numFmtId="0" fontId="18" fillId="0" borderId="19" xfId="0" applyFont="1" applyBorder="1" applyAlignment="1">
      <alignment horizontal="center"/>
    </xf>
    <xf numFmtId="0" fontId="20" fillId="6" borderId="21" xfId="0" applyFont="1" applyFill="1" applyBorder="1" applyAlignment="1">
      <alignment horizontal="center"/>
    </xf>
    <xf numFmtId="0" fontId="20" fillId="6" borderId="8" xfId="0" applyFont="1" applyFill="1" applyBorder="1" applyAlignment="1">
      <alignment horizontal="center"/>
    </xf>
    <xf numFmtId="0" fontId="20" fillId="6" borderId="9" xfId="0" applyFont="1" applyFill="1" applyBorder="1" applyAlignment="1">
      <alignment horizontal="center"/>
    </xf>
    <xf numFmtId="0" fontId="18" fillId="0" borderId="21" xfId="0" applyFont="1" applyBorder="1" applyAlignment="1" applyProtection="1">
      <alignment horizontal="left" vertical="top" wrapText="1"/>
      <protection locked="0"/>
    </xf>
    <xf numFmtId="0" fontId="18" fillId="0" borderId="8" xfId="0" applyFont="1" applyBorder="1" applyAlignment="1" applyProtection="1">
      <alignment horizontal="left" vertical="top" wrapText="1"/>
      <protection locked="0"/>
    </xf>
    <xf numFmtId="0" fontId="18" fillId="0" borderId="9" xfId="0" applyFont="1" applyBorder="1" applyAlignment="1" applyProtection="1">
      <alignment horizontal="left" vertical="top" wrapText="1"/>
      <protection locked="0"/>
    </xf>
    <xf numFmtId="0" fontId="20" fillId="13" borderId="8" xfId="0" applyFont="1" applyFill="1" applyBorder="1" applyAlignment="1" applyProtection="1"/>
    <xf numFmtId="0" fontId="20" fillId="13" borderId="9" xfId="0" applyFont="1" applyFill="1" applyBorder="1" applyAlignment="1" applyProtection="1"/>
    <xf numFmtId="0" fontId="18" fillId="0" borderId="0" xfId="0" applyFont="1" applyFill="1" applyBorder="1" applyAlignment="1">
      <alignment horizontal="justify" wrapText="1"/>
    </xf>
    <xf numFmtId="3" fontId="18" fillId="2" borderId="21" xfId="2" applyNumberFormat="1" applyFont="1" applyFill="1" applyBorder="1" applyAlignment="1" applyProtection="1">
      <alignment horizontal="center" vertical="top" wrapText="1"/>
      <protection locked="0"/>
    </xf>
    <xf numFmtId="3" fontId="18" fillId="2" borderId="9" xfId="2" applyNumberFormat="1" applyFont="1" applyFill="1" applyBorder="1" applyAlignment="1" applyProtection="1">
      <alignment horizontal="center" vertical="top" wrapText="1"/>
      <protection locked="0"/>
    </xf>
    <xf numFmtId="0" fontId="2" fillId="0" borderId="18" xfId="0" applyFont="1" applyBorder="1" applyAlignment="1">
      <alignment horizontal="center"/>
    </xf>
    <xf numFmtId="0" fontId="2" fillId="0" borderId="19" xfId="0" applyFont="1" applyBorder="1" applyAlignment="1">
      <alignment horizontal="center"/>
    </xf>
    <xf numFmtId="0" fontId="12" fillId="6" borderId="21" xfId="0" applyFont="1" applyFill="1" applyBorder="1" applyAlignment="1"/>
    <xf numFmtId="0" fontId="12" fillId="6" borderId="8" xfId="0" applyFont="1" applyFill="1" applyBorder="1" applyAlignment="1"/>
    <xf numFmtId="0" fontId="12" fillId="6" borderId="9" xfId="0" applyFont="1" applyFill="1" applyBorder="1" applyAlignment="1"/>
    <xf numFmtId="0" fontId="2" fillId="0" borderId="20" xfId="0" applyFont="1" applyBorder="1" applyAlignment="1" applyProtection="1">
      <protection locked="0"/>
    </xf>
    <xf numFmtId="164" fontId="0" fillId="0" borderId="23" xfId="3" applyNumberFormat="1" applyFont="1" applyFill="1" applyBorder="1" applyAlignment="1">
      <alignment horizontal="left"/>
    </xf>
    <xf numFmtId="164" fontId="2" fillId="0" borderId="23" xfId="3" applyNumberFormat="1" applyFont="1" applyFill="1" applyBorder="1" applyAlignment="1">
      <alignment horizontal="left"/>
    </xf>
    <xf numFmtId="0" fontId="0" fillId="0" borderId="20" xfId="0" applyFont="1" applyFill="1" applyBorder="1" applyAlignment="1">
      <alignment horizontal="left"/>
    </xf>
    <xf numFmtId="0" fontId="2" fillId="0" borderId="20" xfId="0" applyFont="1" applyFill="1" applyBorder="1" applyAlignment="1">
      <alignment horizontal="left"/>
    </xf>
    <xf numFmtId="0" fontId="9" fillId="0" borderId="0" xfId="0" applyFon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31" xfId="0" applyBorder="1" applyAlignment="1">
      <alignment horizontal="center"/>
    </xf>
    <xf numFmtId="0" fontId="0" fillId="0" borderId="0" xfId="0" applyBorder="1" applyAlignment="1">
      <alignment horizontal="center"/>
    </xf>
    <xf numFmtId="0" fontId="0" fillId="0" borderId="24"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52" fillId="0" borderId="18" xfId="0" applyFont="1" applyBorder="1" applyAlignment="1">
      <alignment horizontal="center"/>
    </xf>
    <xf numFmtId="0" fontId="52" fillId="0" borderId="19" xfId="0" applyFont="1" applyBorder="1" applyAlignment="1">
      <alignment horizontal="center"/>
    </xf>
    <xf numFmtId="0" fontId="53" fillId="6" borderId="21" xfId="0" applyFont="1" applyFill="1" applyBorder="1" applyAlignment="1"/>
    <xf numFmtId="0" fontId="53" fillId="6" borderId="8" xfId="0" applyFont="1" applyFill="1" applyBorder="1" applyAlignment="1"/>
    <xf numFmtId="0" fontId="53" fillId="6" borderId="9" xfId="0" applyFont="1" applyFill="1" applyBorder="1" applyAlignment="1"/>
    <xf numFmtId="0" fontId="3" fillId="0" borderId="0" xfId="0" applyFont="1" applyBorder="1" applyAlignment="1">
      <alignment horizontal="center"/>
    </xf>
    <xf numFmtId="0" fontId="9" fillId="0" borderId="4" xfId="0" applyFont="1" applyBorder="1" applyAlignment="1">
      <alignment horizontal="center"/>
    </xf>
    <xf numFmtId="168" fontId="0" fillId="0" borderId="21" xfId="0" applyNumberFormat="1" applyFont="1" applyBorder="1" applyAlignment="1" applyProtection="1">
      <alignment horizontal="center"/>
      <protection locked="0"/>
    </xf>
  </cellXfs>
  <cellStyles count="6">
    <cellStyle name="Comma" xfId="5"/>
    <cellStyle name="Hipervínculo" xfId="1" builtinId="8"/>
    <cellStyle name="Millares" xfId="2" builtinId="3"/>
    <cellStyle name="Moneda" xfId="3" builtinId="4"/>
    <cellStyle name="Normal" xfId="0" builtinId="0"/>
    <cellStyle name="Porcentual" xfId="4" builtinId="5"/>
  </cellStyles>
  <dxfs count="14">
    <dxf>
      <fill>
        <patternFill>
          <bgColor indexed="43"/>
        </patternFill>
      </fill>
    </dxf>
    <dxf>
      <fill>
        <patternFill>
          <bgColor rgb="FFFFFFCC"/>
        </patternFill>
      </fill>
    </dxf>
    <dxf>
      <fill>
        <patternFill>
          <bgColor rgb="FFFFFFCC"/>
        </patternFill>
      </fill>
    </dxf>
    <dxf>
      <fill>
        <patternFill>
          <bgColor indexed="26"/>
        </patternFill>
      </fill>
    </dxf>
    <dxf>
      <fill>
        <patternFill>
          <bgColor indexed="26"/>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b/>
        <i val="0"/>
        <strike val="0"/>
        <condense val="0"/>
        <extend val="0"/>
        <u val="double"/>
        <color indexed="10"/>
      </font>
    </dxf>
    <dxf>
      <fill>
        <patternFill>
          <bgColor indexed="26"/>
        </patternFill>
      </fill>
    </dxf>
    <dxf>
      <fill>
        <patternFill patternType="darkUp">
          <bgColor indexed="5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C6E0E4"/>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 Id="rId3" Type="http://schemas.openxmlformats.org/officeDocument/2006/relationships/image" Target="../media/image7.jpg"/></Relationships>
</file>

<file path=xl/drawings/_rels/drawing5.xml.rels><?xml version="1.0" encoding="UTF-8" standalone="yes"?>
<Relationships xmlns="http://schemas.openxmlformats.org/package/2006/relationships"><Relationship Id="rId3" Type="http://schemas.openxmlformats.org/officeDocument/2006/relationships/image" Target="../media/image21.jpeg"/><Relationship Id="rId4" Type="http://schemas.openxmlformats.org/officeDocument/2006/relationships/image" Target="../media/image22.jpeg"/><Relationship Id="rId5" Type="http://schemas.openxmlformats.org/officeDocument/2006/relationships/image" Target="../media/image23.jpeg"/><Relationship Id="rId6" Type="http://schemas.openxmlformats.org/officeDocument/2006/relationships/image" Target="../media/image24.jpeg"/><Relationship Id="rId7" Type="http://schemas.openxmlformats.org/officeDocument/2006/relationships/image" Target="../media/image25.jpeg"/><Relationship Id="rId8" Type="http://schemas.openxmlformats.org/officeDocument/2006/relationships/image" Target="../media/image26.jpeg"/><Relationship Id="rId9" Type="http://schemas.openxmlformats.org/officeDocument/2006/relationships/image" Target="../media/image27.jpeg"/><Relationship Id="rId10" Type="http://schemas.openxmlformats.org/officeDocument/2006/relationships/image" Target="../media/image28.jpeg"/><Relationship Id="rId1" Type="http://schemas.openxmlformats.org/officeDocument/2006/relationships/image" Target="../media/image19.jpeg"/><Relationship Id="rId2" Type="http://schemas.openxmlformats.org/officeDocument/2006/relationships/image" Target="../media/image20.jpeg"/></Relationships>
</file>

<file path=xl/drawings/_rels/drawing6.xml.rels><?xml version="1.0" encoding="UTF-8" standalone="yes"?>
<Relationships xmlns="http://schemas.openxmlformats.org/package/2006/relationships"><Relationship Id="rId3" Type="http://schemas.openxmlformats.org/officeDocument/2006/relationships/image" Target="../media/image31.jpeg"/><Relationship Id="rId4" Type="http://schemas.openxmlformats.org/officeDocument/2006/relationships/image" Target="../media/image32.jpeg"/><Relationship Id="rId1" Type="http://schemas.openxmlformats.org/officeDocument/2006/relationships/image" Target="../media/image29.jpeg"/><Relationship Id="rId2" Type="http://schemas.openxmlformats.org/officeDocument/2006/relationships/image" Target="../media/image3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3.jpg"/><Relationship Id="rId2" Type="http://schemas.openxmlformats.org/officeDocument/2006/relationships/image" Target="../media/image3.png"/><Relationship Id="rId3" Type="http://schemas.openxmlformats.org/officeDocument/2006/relationships/image" Target="../media/image34.jpeg"/></Relationships>
</file>

<file path=xl/drawings/_rels/vmlDrawing4.vml.rels><?xml version="1.0" encoding="UTF-8" standalone="yes"?>
<Relationships xmlns="http://schemas.openxmlformats.org/package/2006/relationships"><Relationship Id="rId3" Type="http://schemas.openxmlformats.org/officeDocument/2006/relationships/image" Target="../media/image10.emf"/><Relationship Id="rId4" Type="http://schemas.openxmlformats.org/officeDocument/2006/relationships/image" Target="../media/image11.emf"/><Relationship Id="rId5" Type="http://schemas.openxmlformats.org/officeDocument/2006/relationships/image" Target="../media/image12.emf"/><Relationship Id="rId6" Type="http://schemas.openxmlformats.org/officeDocument/2006/relationships/image" Target="../media/image13.emf"/><Relationship Id="rId7" Type="http://schemas.openxmlformats.org/officeDocument/2006/relationships/image" Target="../media/image14.emf"/><Relationship Id="rId8" Type="http://schemas.openxmlformats.org/officeDocument/2006/relationships/image" Target="../media/image15.emf"/><Relationship Id="rId9" Type="http://schemas.openxmlformats.org/officeDocument/2006/relationships/image" Target="../media/image16.emf"/><Relationship Id="rId10" Type="http://schemas.openxmlformats.org/officeDocument/2006/relationships/image" Target="../media/image17.emf"/><Relationship Id="rId11" Type="http://schemas.openxmlformats.org/officeDocument/2006/relationships/image" Target="../media/image18.emf"/><Relationship Id="rId1" Type="http://schemas.openxmlformats.org/officeDocument/2006/relationships/image" Target="../media/image8.emf"/><Relationship Id="rId2"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24</xdr:col>
      <xdr:colOff>434340</xdr:colOff>
      <xdr:row>2</xdr:row>
      <xdr:rowOff>45720</xdr:rowOff>
    </xdr:from>
    <xdr:to>
      <xdr:col>25</xdr:col>
      <xdr:colOff>114300</xdr:colOff>
      <xdr:row>4</xdr:row>
      <xdr:rowOff>45720</xdr:rowOff>
    </xdr:to>
    <xdr:sp macro="" textlink="">
      <xdr:nvSpPr>
        <xdr:cNvPr id="49409" name="AutoShape 119">
          <a:extLst>
            <a:ext uri="{FF2B5EF4-FFF2-40B4-BE49-F238E27FC236}">
              <a16:creationId xmlns:a16="http://schemas.microsoft.com/office/drawing/2014/main" xmlns="" id="{00000000-0008-0000-0000-000001C10000}"/>
            </a:ext>
          </a:extLst>
        </xdr:cNvPr>
        <xdr:cNvSpPr>
          <a:spLocks noChangeArrowheads="1"/>
        </xdr:cNvSpPr>
      </xdr:nvSpPr>
      <xdr:spPr bwMode="auto">
        <a:xfrm>
          <a:off x="11315700" y="350520"/>
          <a:ext cx="259080" cy="365760"/>
        </a:xfrm>
        <a:prstGeom prst="downArrow">
          <a:avLst>
            <a:gd name="adj1" fmla="val 50000"/>
            <a:gd name="adj2" fmla="val 35294"/>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20955</xdr:colOff>
      <xdr:row>61</xdr:row>
      <xdr:rowOff>68581</xdr:rowOff>
    </xdr:from>
    <xdr:to>
      <xdr:col>12</xdr:col>
      <xdr:colOff>194313</xdr:colOff>
      <xdr:row>63</xdr:row>
      <xdr:rowOff>104732</xdr:rowOff>
    </xdr:to>
    <xdr:sp macro="" textlink="">
      <xdr:nvSpPr>
        <xdr:cNvPr id="35694" name="Text Box 878">
          <a:extLst>
            <a:ext uri="{FF2B5EF4-FFF2-40B4-BE49-F238E27FC236}">
              <a16:creationId xmlns:a16="http://schemas.microsoft.com/office/drawing/2014/main" xmlns="" id="{00000000-0008-0000-0000-00006E8B0000}"/>
            </a:ext>
          </a:extLst>
        </xdr:cNvPr>
        <xdr:cNvSpPr txBox="1">
          <a:spLocks noChangeArrowheads="1"/>
        </xdr:cNvSpPr>
      </xdr:nvSpPr>
      <xdr:spPr bwMode="auto">
        <a:xfrm>
          <a:off x="85725" y="7962901"/>
          <a:ext cx="6153150" cy="342900"/>
        </a:xfrm>
        <a:prstGeom prst="rect">
          <a:avLst/>
        </a:prstGeom>
        <a:noFill/>
        <a:ln w="9525">
          <a:noFill/>
          <a:miter lim="800000"/>
          <a:headEnd/>
          <a:tailEnd/>
        </a:ln>
        <a:effectLst/>
      </xdr:spPr>
      <xdr:txBody>
        <a:bodyPr vertOverflow="clip" wrap="square" lIns="27432" tIns="18288" rIns="0" bIns="0" anchor="t" upright="1"/>
        <a:lstStyle/>
        <a:p>
          <a:pPr algn="l" rtl="1">
            <a:defRPr sz="1000"/>
          </a:pPr>
          <a:r>
            <a:rPr lang="es-ES_tradnl" sz="700" b="1" i="0" strike="noStrike">
              <a:solidFill>
                <a:srgbClr val="000000"/>
              </a:solidFill>
              <a:latin typeface="Arial"/>
              <a:cs typeface="Arial"/>
            </a:rPr>
            <a:t>Situación Municipal: </a:t>
          </a:r>
          <a:endParaRPr lang="es-ES_tradnl" sz="700" b="0" i="0" strike="noStrike">
            <a:solidFill>
              <a:srgbClr val="000000"/>
            </a:solidFill>
            <a:latin typeface="Arial"/>
            <a:cs typeface="Arial"/>
          </a:endParaRPr>
        </a:p>
        <a:p>
          <a:pPr algn="l" rtl="1">
            <a:defRPr sz="1000"/>
          </a:pPr>
          <a:r>
            <a:rPr lang="es-ES_tradnl" sz="700" b="0" i="0" strike="noStrike">
              <a:solidFill>
                <a:srgbClr val="000000"/>
              </a:solidFill>
              <a:latin typeface="Arial"/>
              <a:cs typeface="Arial"/>
            </a:rPr>
            <a:t>1. Sin permisos no regularizable.  2. Sin permisos, regularizable 3. Con Permiso Edificación y Sin Recepción.   4. Con Recepción Municipal</a:t>
          </a:r>
        </a:p>
      </xdr:txBody>
    </xdr:sp>
    <xdr:clientData/>
  </xdr:twoCellAnchor>
  <xdr:oneCellAnchor>
    <xdr:from>
      <xdr:col>4</xdr:col>
      <xdr:colOff>118110</xdr:colOff>
      <xdr:row>4</xdr:row>
      <xdr:rowOff>9525</xdr:rowOff>
    </xdr:from>
    <xdr:ext cx="1023229" cy="170560"/>
    <xdr:sp macro="" textlink="">
      <xdr:nvSpPr>
        <xdr:cNvPr id="4" name="Text Box 537">
          <a:extLst>
            <a:ext uri="{FF2B5EF4-FFF2-40B4-BE49-F238E27FC236}">
              <a16:creationId xmlns:a16="http://schemas.microsoft.com/office/drawing/2014/main" xmlns="" id="{00000000-0008-0000-0000-000004000000}"/>
            </a:ext>
          </a:extLst>
        </xdr:cNvPr>
        <xdr:cNvSpPr txBox="1">
          <a:spLocks noChangeArrowheads="1"/>
        </xdr:cNvSpPr>
      </xdr:nvSpPr>
      <xdr:spPr bwMode="auto">
        <a:xfrm>
          <a:off x="605790" y="680085"/>
          <a:ext cx="1023229" cy="170560"/>
        </a:xfrm>
        <a:prstGeom prst="rect">
          <a:avLst/>
        </a:prstGeom>
        <a:noFill/>
        <a:ln w="9525">
          <a:noFill/>
          <a:miter lim="800000"/>
          <a:headEnd/>
          <a:tailEnd/>
        </a:ln>
        <a:effectLst/>
      </xdr:spPr>
      <xdr:txBody>
        <a:bodyPr wrap="none" lIns="18288" tIns="22860" rIns="0" bIns="0" anchor="t" upright="1">
          <a:spAutoFit/>
        </a:bodyPr>
        <a:lstStyle/>
        <a:p>
          <a:pPr algn="l" rtl="1">
            <a:defRPr sz="1000"/>
          </a:pPr>
          <a:r>
            <a:rPr lang="es-ES_tradnl" sz="1000" b="1" i="0" u="sng" strike="noStrike">
              <a:solidFill>
                <a:srgbClr val="000080"/>
              </a:solidFill>
              <a:latin typeface="Arial"/>
              <a:cs typeface="Arial"/>
            </a:rPr>
            <a:t>Banco Itaú Chile</a:t>
          </a:r>
        </a:p>
      </xdr:txBody>
    </xdr:sp>
    <xdr:clientData/>
  </xdr:oneCellAnchor>
  <xdr:twoCellAnchor>
    <xdr:from>
      <xdr:col>1</xdr:col>
      <xdr:colOff>38100</xdr:colOff>
      <xdr:row>2</xdr:row>
      <xdr:rowOff>0</xdr:rowOff>
    </xdr:from>
    <xdr:to>
      <xdr:col>4</xdr:col>
      <xdr:colOff>137160</xdr:colOff>
      <xdr:row>5</xdr:row>
      <xdr:rowOff>91440</xdr:rowOff>
    </xdr:to>
    <xdr:pic>
      <xdr:nvPicPr>
        <xdr:cNvPr id="49412" name="Imagen 2" descr="itau_3D">
          <a:extLst>
            <a:ext uri="{FF2B5EF4-FFF2-40B4-BE49-F238E27FC236}">
              <a16:creationId xmlns:a16="http://schemas.microsoft.com/office/drawing/2014/main" xmlns="" id="{00000000-0008-0000-0000-000004C1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440" y="304800"/>
          <a:ext cx="533400" cy="586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121920</xdr:colOff>
      <xdr:row>88</xdr:row>
      <xdr:rowOff>160020</xdr:rowOff>
    </xdr:from>
    <xdr:to>
      <xdr:col>20</xdr:col>
      <xdr:colOff>152400</xdr:colOff>
      <xdr:row>95</xdr:row>
      <xdr:rowOff>106680</xdr:rowOff>
    </xdr:to>
    <xdr:pic>
      <xdr:nvPicPr>
        <xdr:cNvPr id="49413" name="Picture 127" descr="FIRMAS DEFINITIVA 4">
          <a:extLst>
            <a:ext uri="{FF2B5EF4-FFF2-40B4-BE49-F238E27FC236}">
              <a16:creationId xmlns:a16="http://schemas.microsoft.com/office/drawing/2014/main" xmlns="" id="{00000000-0008-0000-0000-000005C1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48700" y="11978640"/>
          <a:ext cx="1112520" cy="899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160020</xdr:colOff>
      <xdr:row>32</xdr:row>
      <xdr:rowOff>7620</xdr:rowOff>
    </xdr:from>
    <xdr:to>
      <xdr:col>14</xdr:col>
      <xdr:colOff>556260</xdr:colOff>
      <xdr:row>52</xdr:row>
      <xdr:rowOff>3858</xdr:rowOff>
    </xdr:to>
    <xdr:pic>
      <xdr:nvPicPr>
        <xdr:cNvPr id="9" name="Imagen 8">
          <a:extLst>
            <a:ext uri="{FF2B5EF4-FFF2-40B4-BE49-F238E27FC236}">
              <a16:creationId xmlns:a16="http://schemas.microsoft.com/office/drawing/2014/main" xmlns="" id="{00000000-0008-0000-01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9700" y="4808220"/>
          <a:ext cx="4892040" cy="3006138"/>
        </a:xfrm>
        <a:prstGeom prst="rect">
          <a:avLst/>
        </a:prstGeom>
      </xdr:spPr>
    </xdr:pic>
    <xdr:clientData/>
  </xdr:twoCellAnchor>
  <xdr:twoCellAnchor>
    <xdr:from>
      <xdr:col>2</xdr:col>
      <xdr:colOff>38100</xdr:colOff>
      <xdr:row>79</xdr:row>
      <xdr:rowOff>0</xdr:rowOff>
    </xdr:from>
    <xdr:to>
      <xdr:col>16</xdr:col>
      <xdr:colOff>0</xdr:colOff>
      <xdr:row>79</xdr:row>
      <xdr:rowOff>0</xdr:rowOff>
    </xdr:to>
    <xdr:sp macro="" textlink="" fLocksText="0">
      <xdr:nvSpPr>
        <xdr:cNvPr id="30258" name="Text Box 229">
          <a:extLst>
            <a:ext uri="{FF2B5EF4-FFF2-40B4-BE49-F238E27FC236}">
              <a16:creationId xmlns:a16="http://schemas.microsoft.com/office/drawing/2014/main" xmlns="" id="{00000000-0008-0000-0100-000032760000}"/>
            </a:ext>
          </a:extLst>
        </xdr:cNvPr>
        <xdr:cNvSpPr txBox="1">
          <a:spLocks noChangeArrowheads="1"/>
        </xdr:cNvSpPr>
      </xdr:nvSpPr>
      <xdr:spPr bwMode="auto">
        <a:xfrm>
          <a:off x="190500" y="10439400"/>
          <a:ext cx="6347460" cy="0"/>
        </a:xfrm>
        <a:prstGeom prst="rect">
          <a:avLst/>
        </a:prstGeom>
        <a:noFill/>
        <a:ln w="12700">
          <a:solidFill>
            <a:srgbClr val="333399"/>
          </a:solidFill>
          <a:prstDash val="sysDot"/>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47625</xdr:colOff>
      <xdr:row>29</xdr:row>
      <xdr:rowOff>0</xdr:rowOff>
    </xdr:from>
    <xdr:to>
      <xdr:col>16</xdr:col>
      <xdr:colOff>0</xdr:colOff>
      <xdr:row>29</xdr:row>
      <xdr:rowOff>0</xdr:rowOff>
    </xdr:to>
    <xdr:sp macro="" textlink="" fLocksText="0">
      <xdr:nvSpPr>
        <xdr:cNvPr id="29928" name="Text Box 232">
          <a:extLst>
            <a:ext uri="{FF2B5EF4-FFF2-40B4-BE49-F238E27FC236}">
              <a16:creationId xmlns:a16="http://schemas.microsoft.com/office/drawing/2014/main" xmlns="" id="{00000000-0008-0000-0100-0000E8740000}"/>
            </a:ext>
          </a:extLst>
        </xdr:cNvPr>
        <xdr:cNvSpPr txBox="1">
          <a:spLocks noChangeArrowheads="1"/>
        </xdr:cNvSpPr>
      </xdr:nvSpPr>
      <xdr:spPr bwMode="auto">
        <a:xfrm>
          <a:off x="104775" y="3848100"/>
          <a:ext cx="6886575" cy="0"/>
        </a:xfrm>
        <a:prstGeom prst="rect">
          <a:avLst/>
        </a:prstGeom>
        <a:noFill/>
        <a:ln w="9525">
          <a:noFill/>
          <a:miter lim="800000"/>
          <a:headEnd/>
          <a:tailEnd/>
        </a:ln>
      </xdr:spPr>
      <xdr:txBody>
        <a:bodyPr vertOverflow="clip" wrap="square" lIns="27432" tIns="22860" rIns="0" bIns="0" anchor="t" upright="1"/>
        <a:lstStyle/>
        <a:p>
          <a:pPr algn="l" rtl="0">
            <a:defRPr sz="1000"/>
          </a:pPr>
          <a:r>
            <a:rPr lang="es-ES_tradnl" sz="800" b="0" i="0" strike="noStrike">
              <a:solidFill>
                <a:srgbClr val="003366"/>
              </a:solidFill>
              <a:latin typeface="Arial"/>
              <a:cs typeface="Arial"/>
            </a:rPr>
            <a:t>De acuerdo al Plan regulador de la comuna, en cuanto a los usos del suelo corresponde al sector R, con los siguientes usos permitidos: Vivienda, equipamiento de escala vecinal y comunal. Condiciones: agrupamiento: aislado y pareado, altura 12m. máxima para edif. pareada; ocupación máxima 70%; antejardín 3m..</a:t>
          </a:r>
        </a:p>
      </xdr:txBody>
    </xdr:sp>
    <xdr:clientData/>
  </xdr:twoCellAnchor>
  <xdr:oneCellAnchor>
    <xdr:from>
      <xdr:col>10</xdr:col>
      <xdr:colOff>297180</xdr:colOff>
      <xdr:row>39</xdr:row>
      <xdr:rowOff>289560</xdr:rowOff>
    </xdr:from>
    <xdr:ext cx="340671" cy="468013"/>
    <xdr:sp macro="" textlink="">
      <xdr:nvSpPr>
        <xdr:cNvPr id="3" name="CuadroTexto 2">
          <a:extLst>
            <a:ext uri="{FF2B5EF4-FFF2-40B4-BE49-F238E27FC236}">
              <a16:creationId xmlns:a16="http://schemas.microsoft.com/office/drawing/2014/main" xmlns="" id="{00000000-0008-0000-0100-000003000000}"/>
            </a:ext>
          </a:extLst>
        </xdr:cNvPr>
        <xdr:cNvSpPr txBox="1"/>
      </xdr:nvSpPr>
      <xdr:spPr>
        <a:xfrm>
          <a:off x="3558540" y="5996940"/>
          <a:ext cx="340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2400" b="1">
              <a:solidFill>
                <a:srgbClr val="FF0000"/>
              </a:solidFill>
            </a:rPr>
            <a:t>1</a:t>
          </a:r>
        </a:p>
      </xdr:txBody>
    </xdr:sp>
    <xdr:clientData/>
  </xdr:oneCellAnchor>
  <xdr:twoCellAnchor>
    <xdr:from>
      <xdr:col>6</xdr:col>
      <xdr:colOff>121923</xdr:colOff>
      <xdr:row>44</xdr:row>
      <xdr:rowOff>50485</xdr:rowOff>
    </xdr:from>
    <xdr:to>
      <xdr:col>6</xdr:col>
      <xdr:colOff>507207</xdr:colOff>
      <xdr:row>47</xdr:row>
      <xdr:rowOff>7619</xdr:rowOff>
    </xdr:to>
    <xdr:sp macro="" textlink="">
      <xdr:nvSpPr>
        <xdr:cNvPr id="50187" name="Flecha: hacia abajo 4">
          <a:extLst>
            <a:ext uri="{FF2B5EF4-FFF2-40B4-BE49-F238E27FC236}">
              <a16:creationId xmlns:a16="http://schemas.microsoft.com/office/drawing/2014/main" xmlns="" id="{00000000-0008-0000-0100-00000BC40000}"/>
            </a:ext>
          </a:extLst>
        </xdr:cNvPr>
        <xdr:cNvSpPr>
          <a:spLocks noChangeArrowheads="1"/>
        </xdr:cNvSpPr>
      </xdr:nvSpPr>
      <xdr:spPr bwMode="auto">
        <a:xfrm rot="16200000">
          <a:off x="1863808" y="6606780"/>
          <a:ext cx="345754" cy="385284"/>
        </a:xfrm>
        <a:prstGeom prst="downArrow">
          <a:avLst>
            <a:gd name="adj1" fmla="val 50000"/>
            <a:gd name="adj2" fmla="val 49998"/>
          </a:avLst>
        </a:prstGeom>
        <a:solidFill>
          <a:schemeClr val="accent2"/>
        </a:solidFill>
        <a:ln w="9525" algn="ctr">
          <a:solidFill>
            <a:srgbClr val="000000"/>
          </a:solidFill>
          <a:round/>
          <a:headEnd/>
          <a:tailEnd/>
        </a:ln>
      </xdr:spPr>
    </xdr:sp>
    <xdr:clientData/>
  </xdr:twoCellAnchor>
  <xdr:oneCellAnchor>
    <xdr:from>
      <xdr:col>13</xdr:col>
      <xdr:colOff>556260</xdr:colOff>
      <xdr:row>46</xdr:row>
      <xdr:rowOff>91440</xdr:rowOff>
    </xdr:from>
    <xdr:ext cx="275653" cy="311496"/>
    <xdr:sp macro="" textlink="">
      <xdr:nvSpPr>
        <xdr:cNvPr id="11" name="CuadroTexto 10">
          <a:extLst>
            <a:ext uri="{FF2B5EF4-FFF2-40B4-BE49-F238E27FC236}">
              <a16:creationId xmlns:a16="http://schemas.microsoft.com/office/drawing/2014/main" xmlns="" id="{00000000-0008-0000-0100-00000B000000}"/>
            </a:ext>
          </a:extLst>
        </xdr:cNvPr>
        <xdr:cNvSpPr txBox="1"/>
      </xdr:nvSpPr>
      <xdr:spPr>
        <a:xfrm>
          <a:off x="5623560" y="6926580"/>
          <a:ext cx="2756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400" b="1">
              <a:solidFill>
                <a:srgbClr val="FF0000"/>
              </a:solidFill>
            </a:rPr>
            <a:t>2</a:t>
          </a:r>
        </a:p>
      </xdr:txBody>
    </xdr:sp>
    <xdr:clientData/>
  </xdr:oneCellAnchor>
  <xdr:twoCellAnchor editAs="oneCell">
    <xdr:from>
      <xdr:col>1</xdr:col>
      <xdr:colOff>38100</xdr:colOff>
      <xdr:row>6</xdr:row>
      <xdr:rowOff>60960</xdr:rowOff>
    </xdr:from>
    <xdr:to>
      <xdr:col>9</xdr:col>
      <xdr:colOff>120371</xdr:colOff>
      <xdr:row>27</xdr:row>
      <xdr:rowOff>480060</xdr:rowOff>
    </xdr:to>
    <xdr:pic>
      <xdr:nvPicPr>
        <xdr:cNvPr id="5" name="Imagen 4">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440" y="807720"/>
          <a:ext cx="3137891" cy="32994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114299</xdr:colOff>
      <xdr:row>41</xdr:row>
      <xdr:rowOff>30480</xdr:rowOff>
    </xdr:from>
    <xdr:to>
      <xdr:col>7</xdr:col>
      <xdr:colOff>547980</xdr:colOff>
      <xdr:row>68</xdr:row>
      <xdr:rowOff>60960</xdr:rowOff>
    </xdr:to>
    <xdr:pic>
      <xdr:nvPicPr>
        <xdr:cNvPr id="8" name="Imagen 7">
          <a:extLst>
            <a:ext uri="{FF2B5EF4-FFF2-40B4-BE49-F238E27FC236}">
              <a16:creationId xmlns:a16="http://schemas.microsoft.com/office/drawing/2014/main" xmlns="" id="{00000000-0008-0000-02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6699" y="7040880"/>
          <a:ext cx="3687421" cy="3528060"/>
        </a:xfrm>
        <a:prstGeom prst="rect">
          <a:avLst/>
        </a:prstGeom>
      </xdr:spPr>
    </xdr:pic>
    <xdr:clientData/>
  </xdr:twoCellAnchor>
  <xdr:oneCellAnchor>
    <xdr:from>
      <xdr:col>5</xdr:col>
      <xdr:colOff>617220</xdr:colOff>
      <xdr:row>49</xdr:row>
      <xdr:rowOff>15240</xdr:rowOff>
    </xdr:from>
    <xdr:ext cx="275653" cy="311496"/>
    <xdr:sp macro="" textlink="">
      <xdr:nvSpPr>
        <xdr:cNvPr id="7" name="CuadroTexto 6">
          <a:extLst>
            <a:ext uri="{FF2B5EF4-FFF2-40B4-BE49-F238E27FC236}">
              <a16:creationId xmlns:a16="http://schemas.microsoft.com/office/drawing/2014/main" xmlns="" id="{00000000-0008-0000-0200-000007000000}"/>
            </a:ext>
          </a:extLst>
        </xdr:cNvPr>
        <xdr:cNvSpPr txBox="1"/>
      </xdr:nvSpPr>
      <xdr:spPr>
        <a:xfrm>
          <a:off x="2430780" y="8061960"/>
          <a:ext cx="2756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400" b="1">
              <a:solidFill>
                <a:srgbClr val="7030A0"/>
              </a:solidFill>
            </a:rPr>
            <a:t>5</a:t>
          </a:r>
        </a:p>
      </xdr:txBody>
    </xdr:sp>
    <xdr:clientData/>
  </xdr:oneCellAnchor>
  <xdr:oneCellAnchor>
    <xdr:from>
      <xdr:col>5</xdr:col>
      <xdr:colOff>190500</xdr:colOff>
      <xdr:row>50</xdr:row>
      <xdr:rowOff>15240</xdr:rowOff>
    </xdr:from>
    <xdr:ext cx="275653" cy="311496"/>
    <xdr:sp macro="" textlink="">
      <xdr:nvSpPr>
        <xdr:cNvPr id="4" name="CuadroTexto 3">
          <a:extLst>
            <a:ext uri="{FF2B5EF4-FFF2-40B4-BE49-F238E27FC236}">
              <a16:creationId xmlns:a16="http://schemas.microsoft.com/office/drawing/2014/main" xmlns="" id="{00000000-0008-0000-0200-000004000000}"/>
            </a:ext>
          </a:extLst>
        </xdr:cNvPr>
        <xdr:cNvSpPr txBox="1"/>
      </xdr:nvSpPr>
      <xdr:spPr>
        <a:xfrm>
          <a:off x="2004060" y="8191500"/>
          <a:ext cx="2756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400" b="1">
              <a:solidFill>
                <a:srgbClr val="7030A0"/>
              </a:solidFill>
            </a:rPr>
            <a:t>1</a:t>
          </a:r>
        </a:p>
      </xdr:txBody>
    </xdr:sp>
    <xdr:clientData/>
  </xdr:oneCellAnchor>
  <xdr:oneCellAnchor>
    <xdr:from>
      <xdr:col>5</xdr:col>
      <xdr:colOff>304800</xdr:colOff>
      <xdr:row>44</xdr:row>
      <xdr:rowOff>60960</xdr:rowOff>
    </xdr:from>
    <xdr:ext cx="275653" cy="311496"/>
    <xdr:sp macro="" textlink="">
      <xdr:nvSpPr>
        <xdr:cNvPr id="3" name="CuadroTexto 2">
          <a:extLst>
            <a:ext uri="{FF2B5EF4-FFF2-40B4-BE49-F238E27FC236}">
              <a16:creationId xmlns:a16="http://schemas.microsoft.com/office/drawing/2014/main" xmlns="" id="{00000000-0008-0000-0200-000003000000}"/>
            </a:ext>
          </a:extLst>
        </xdr:cNvPr>
        <xdr:cNvSpPr txBox="1"/>
      </xdr:nvSpPr>
      <xdr:spPr>
        <a:xfrm>
          <a:off x="2118360" y="7459980"/>
          <a:ext cx="2756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400" b="1">
              <a:solidFill>
                <a:srgbClr val="7030A0"/>
              </a:solidFill>
            </a:rPr>
            <a:t>2</a:t>
          </a:r>
        </a:p>
      </xdr:txBody>
    </xdr:sp>
    <xdr:clientData/>
  </xdr:oneCellAnchor>
  <xdr:oneCellAnchor>
    <xdr:from>
      <xdr:col>4</xdr:col>
      <xdr:colOff>182880</xdr:colOff>
      <xdr:row>43</xdr:row>
      <xdr:rowOff>83820</xdr:rowOff>
    </xdr:from>
    <xdr:ext cx="275653" cy="311496"/>
    <xdr:sp macro="" textlink="">
      <xdr:nvSpPr>
        <xdr:cNvPr id="5" name="CuadroTexto 4">
          <a:extLst>
            <a:ext uri="{FF2B5EF4-FFF2-40B4-BE49-F238E27FC236}">
              <a16:creationId xmlns:a16="http://schemas.microsoft.com/office/drawing/2014/main" xmlns="" id="{00000000-0008-0000-0200-000005000000}"/>
            </a:ext>
          </a:extLst>
        </xdr:cNvPr>
        <xdr:cNvSpPr txBox="1"/>
      </xdr:nvSpPr>
      <xdr:spPr>
        <a:xfrm>
          <a:off x="1493520" y="7353300"/>
          <a:ext cx="2756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400" b="1">
              <a:solidFill>
                <a:srgbClr val="7030A0"/>
              </a:solidFill>
            </a:rPr>
            <a:t>3</a:t>
          </a:r>
        </a:p>
      </xdr:txBody>
    </xdr:sp>
    <xdr:clientData/>
  </xdr:oneCellAnchor>
  <xdr:oneCellAnchor>
    <xdr:from>
      <xdr:col>3</xdr:col>
      <xdr:colOff>723900</xdr:colOff>
      <xdr:row>55</xdr:row>
      <xdr:rowOff>60960</xdr:rowOff>
    </xdr:from>
    <xdr:ext cx="275653" cy="311496"/>
    <xdr:sp macro="" textlink="">
      <xdr:nvSpPr>
        <xdr:cNvPr id="6" name="CuadroTexto 5">
          <a:extLst>
            <a:ext uri="{FF2B5EF4-FFF2-40B4-BE49-F238E27FC236}">
              <a16:creationId xmlns:a16="http://schemas.microsoft.com/office/drawing/2014/main" xmlns="" id="{00000000-0008-0000-0200-000006000000}"/>
            </a:ext>
          </a:extLst>
        </xdr:cNvPr>
        <xdr:cNvSpPr txBox="1"/>
      </xdr:nvSpPr>
      <xdr:spPr>
        <a:xfrm>
          <a:off x="1249680" y="8884920"/>
          <a:ext cx="2756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400" b="1">
              <a:solidFill>
                <a:srgbClr val="7030A0"/>
              </a:solidFill>
            </a:rPr>
            <a:t>4</a:t>
          </a:r>
        </a:p>
      </xdr:txBody>
    </xdr:sp>
    <xdr:clientData/>
  </xdr:oneCellAnchor>
  <xdr:twoCellAnchor>
    <xdr:from>
      <xdr:col>15</xdr:col>
      <xdr:colOff>320040</xdr:colOff>
      <xdr:row>45</xdr:row>
      <xdr:rowOff>22860</xdr:rowOff>
    </xdr:from>
    <xdr:to>
      <xdr:col>17</xdr:col>
      <xdr:colOff>106680</xdr:colOff>
      <xdr:row>50</xdr:row>
      <xdr:rowOff>91440</xdr:rowOff>
    </xdr:to>
    <xdr:grpSp>
      <xdr:nvGrpSpPr>
        <xdr:cNvPr id="9" name="185 Grupo">
          <a:extLst>
            <a:ext uri="{FF2B5EF4-FFF2-40B4-BE49-F238E27FC236}">
              <a16:creationId xmlns:a16="http://schemas.microsoft.com/office/drawing/2014/main" xmlns="" id="{00000000-0008-0000-0200-000009000000}"/>
            </a:ext>
          </a:extLst>
        </xdr:cNvPr>
        <xdr:cNvGrpSpPr>
          <a:grpSpLocks/>
        </xdr:cNvGrpSpPr>
      </xdr:nvGrpSpPr>
      <xdr:grpSpPr bwMode="auto">
        <a:xfrm>
          <a:off x="8328660" y="6934200"/>
          <a:ext cx="556260" cy="716280"/>
          <a:chOff x="14973302" y="64188975"/>
          <a:chExt cx="476248" cy="847725"/>
        </a:xfrm>
      </xdr:grpSpPr>
      <xdr:grpSp>
        <xdr:nvGrpSpPr>
          <xdr:cNvPr id="10" name="186 Grupo">
            <a:extLst>
              <a:ext uri="{FF2B5EF4-FFF2-40B4-BE49-F238E27FC236}">
                <a16:creationId xmlns:a16="http://schemas.microsoft.com/office/drawing/2014/main" xmlns="" id="{00000000-0008-0000-0200-00000A000000}"/>
              </a:ext>
            </a:extLst>
          </xdr:cNvPr>
          <xdr:cNvGrpSpPr>
            <a:grpSpLocks/>
          </xdr:cNvGrpSpPr>
        </xdr:nvGrpSpPr>
        <xdr:grpSpPr bwMode="auto">
          <a:xfrm>
            <a:off x="14973302" y="64517076"/>
            <a:ext cx="476248" cy="519624"/>
            <a:chOff x="14306552" y="65031426"/>
            <a:chExt cx="1847850" cy="2481774"/>
          </a:xfrm>
        </xdr:grpSpPr>
        <xdr:sp macro="" textlink="">
          <xdr:nvSpPr>
            <xdr:cNvPr id="12" name="9 Elipse">
              <a:extLst>
                <a:ext uri="{FF2B5EF4-FFF2-40B4-BE49-F238E27FC236}">
                  <a16:creationId xmlns:a16="http://schemas.microsoft.com/office/drawing/2014/main" xmlns="" id="{00000000-0008-0000-0200-00000C000000}"/>
                </a:ext>
              </a:extLst>
            </xdr:cNvPr>
            <xdr:cNvSpPr>
              <a:spLocks noChangeArrowheads="1"/>
            </xdr:cNvSpPr>
          </xdr:nvSpPr>
          <xdr:spPr bwMode="auto">
            <a:xfrm>
              <a:off x="14460537" y="65387750"/>
              <a:ext cx="1523665" cy="1781626"/>
            </a:xfrm>
            <a:prstGeom prst="ellipse">
              <a:avLst/>
            </a:prstGeom>
            <a:noFill/>
            <a:ln w="635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xnSp macro="">
          <xdr:nvCxnSpPr>
            <xdr:cNvPr id="13" name="11 Conector recto">
              <a:extLst>
                <a:ext uri="{FF2B5EF4-FFF2-40B4-BE49-F238E27FC236}">
                  <a16:creationId xmlns:a16="http://schemas.microsoft.com/office/drawing/2014/main" xmlns="" id="{00000000-0008-0000-0200-00000D000000}"/>
                </a:ext>
              </a:extLst>
            </xdr:cNvPr>
            <xdr:cNvCxnSpPr>
              <a:cxnSpLocks noChangeShapeType="1"/>
            </xdr:cNvCxnSpPr>
          </xdr:nvCxnSpPr>
          <xdr:spPr bwMode="auto">
            <a:xfrm>
              <a:off x="15206163" y="65137701"/>
              <a:ext cx="48628" cy="2375499"/>
            </a:xfrm>
            <a:prstGeom prst="line">
              <a:avLst/>
            </a:prstGeom>
            <a:noFill/>
            <a:ln w="6350"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4" name="53 Conector recto">
              <a:extLst>
                <a:ext uri="{FF2B5EF4-FFF2-40B4-BE49-F238E27FC236}">
                  <a16:creationId xmlns:a16="http://schemas.microsoft.com/office/drawing/2014/main" xmlns="" id="{00000000-0008-0000-0200-00000E000000}"/>
                </a:ext>
              </a:extLst>
            </xdr:cNvPr>
            <xdr:cNvCxnSpPr>
              <a:cxnSpLocks noChangeShapeType="1"/>
            </xdr:cNvCxnSpPr>
          </xdr:nvCxnSpPr>
          <xdr:spPr bwMode="auto">
            <a:xfrm rot="5400000">
              <a:off x="15199220" y="65380687"/>
              <a:ext cx="62513" cy="1847850"/>
            </a:xfrm>
            <a:prstGeom prst="line">
              <a:avLst/>
            </a:prstGeom>
            <a:noFill/>
            <a:ln w="6350" algn="ctr">
              <a:solidFill>
                <a:srgbClr val="000000"/>
              </a:solidFill>
              <a:round/>
              <a:headEnd/>
              <a:tailEnd/>
            </a:ln>
            <a:extLst>
              <a:ext uri="{909E8E84-426E-40dd-AFC4-6F175D3DCCD1}">
                <a14:hiddenFill xmlns:a14="http://schemas.microsoft.com/office/drawing/2010/main">
                  <a:noFill/>
                </a14:hiddenFill>
              </a:ext>
            </a:extLst>
          </xdr:spPr>
        </xdr:cxnSp>
        <xdr:sp macro="" textlink="">
          <xdr:nvSpPr>
            <xdr:cNvPr id="15" name="12 Rectángulo">
              <a:extLst>
                <a:ext uri="{FF2B5EF4-FFF2-40B4-BE49-F238E27FC236}">
                  <a16:creationId xmlns:a16="http://schemas.microsoft.com/office/drawing/2014/main" xmlns="" id="{00000000-0008-0000-0200-00000F000000}"/>
                </a:ext>
              </a:extLst>
            </xdr:cNvPr>
            <xdr:cNvSpPr>
              <a:spLocks noChangeArrowheads="1"/>
            </xdr:cNvSpPr>
          </xdr:nvSpPr>
          <xdr:spPr bwMode="auto">
            <a:xfrm>
              <a:off x="15308279" y="65031426"/>
              <a:ext cx="116703" cy="1125236"/>
            </a:xfrm>
            <a:prstGeom prst="rect">
              <a:avLst/>
            </a:prstGeom>
            <a:solidFill>
              <a:srgbClr val="000000"/>
            </a:solidFill>
            <a:ln w="12700" algn="ctr">
              <a:solidFill>
                <a:srgbClr val="000000"/>
              </a:solidFill>
              <a:round/>
              <a:headEnd/>
              <a:tailEnd/>
            </a:ln>
          </xdr:spPr>
        </xdr:sp>
        <xdr:sp macro="" textlink="">
          <xdr:nvSpPr>
            <xdr:cNvPr id="16" name="55 Rectángulo">
              <a:extLst>
                <a:ext uri="{FF2B5EF4-FFF2-40B4-BE49-F238E27FC236}">
                  <a16:creationId xmlns:a16="http://schemas.microsoft.com/office/drawing/2014/main" xmlns="" id="{00000000-0008-0000-0200-000010000000}"/>
                </a:ext>
              </a:extLst>
            </xdr:cNvPr>
            <xdr:cNvSpPr>
              <a:spLocks noChangeArrowheads="1"/>
            </xdr:cNvSpPr>
          </xdr:nvSpPr>
          <xdr:spPr bwMode="auto">
            <a:xfrm>
              <a:off x="15003547" y="65031426"/>
              <a:ext cx="116703" cy="1125236"/>
            </a:xfrm>
            <a:prstGeom prst="rect">
              <a:avLst/>
            </a:prstGeom>
            <a:solidFill>
              <a:srgbClr val="000000"/>
            </a:solidFill>
            <a:ln w="12700" algn="ctr">
              <a:solidFill>
                <a:srgbClr val="000000"/>
              </a:solidFill>
              <a:round/>
              <a:headEnd/>
              <a:tailEnd/>
            </a:ln>
          </xdr:spPr>
        </xdr:sp>
      </xdr:grpSp>
      <xdr:sp macro="" textlink="">
        <xdr:nvSpPr>
          <xdr:cNvPr id="11" name="9 CuadroTexto">
            <a:extLst>
              <a:ext uri="{FF2B5EF4-FFF2-40B4-BE49-F238E27FC236}">
                <a16:creationId xmlns:a16="http://schemas.microsoft.com/office/drawing/2014/main" xmlns="" id="{00000000-0008-0000-0200-00000B000000}"/>
              </a:ext>
            </a:extLst>
          </xdr:cNvPr>
          <xdr:cNvSpPr txBox="1"/>
        </xdr:nvSpPr>
        <xdr:spPr bwMode="auto">
          <a:xfrm>
            <a:off x="15026218" y="64188975"/>
            <a:ext cx="370415" cy="405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600" b="1">
                <a:solidFill>
                  <a:sysClr val="windowText" lastClr="000000"/>
                </a:solidFill>
                <a:latin typeface="Arial" panose="020B0604020202020204" pitchFamily="34" charset="0"/>
                <a:cs typeface="Arial" panose="020B0604020202020204" pitchFamily="34" charset="0"/>
              </a:rPr>
              <a:t>N</a:t>
            </a:r>
          </a:p>
        </xdr:txBody>
      </xdr:sp>
    </xdr:grpSp>
    <xdr:clientData/>
  </xdr:twoCellAnchor>
</xdr:wsDr>
</file>

<file path=xl/drawings/drawing4.xml><?xml version="1.0" encoding="utf-8"?>
<xdr:wsDr xmlns:xdr="http://schemas.openxmlformats.org/drawingml/2006/spreadsheetDrawing" xmlns:a="http://schemas.openxmlformats.org/drawingml/2006/main">
  <xdr:oneCellAnchor>
    <xdr:from>
      <xdr:col>11</xdr:col>
      <xdr:colOff>310515</xdr:colOff>
      <xdr:row>70</xdr:row>
      <xdr:rowOff>0</xdr:rowOff>
    </xdr:from>
    <xdr:ext cx="184731" cy="264560"/>
    <xdr:sp macro="" textlink="">
      <xdr:nvSpPr>
        <xdr:cNvPr id="4" name="CuadroTexto 3">
          <a:extLst>
            <a:ext uri="{FF2B5EF4-FFF2-40B4-BE49-F238E27FC236}">
              <a16:creationId xmlns:a16="http://schemas.microsoft.com/office/drawing/2014/main" xmlns="" id="{00000000-0008-0000-0300-000004000000}"/>
            </a:ext>
          </a:extLst>
        </xdr:cNvPr>
        <xdr:cNvSpPr txBox="1"/>
      </xdr:nvSpPr>
      <xdr:spPr>
        <a:xfrm>
          <a:off x="6109335" y="723709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L"/>
        </a:p>
      </xdr:txBody>
    </xdr:sp>
    <xdr:clientData/>
  </xdr:oneCellAnchor>
  <mc:AlternateContent xmlns:mc="http://schemas.openxmlformats.org/markup-compatibility/2006">
    <mc:Choice xmlns:a14="http://schemas.microsoft.com/office/drawing/2010/main" Requires="a14">
      <xdr:twoCellAnchor editAs="oneCell">
        <xdr:from>
          <xdr:col>7</xdr:col>
          <xdr:colOff>254000</xdr:colOff>
          <xdr:row>76</xdr:row>
          <xdr:rowOff>12700</xdr:rowOff>
        </xdr:from>
        <xdr:to>
          <xdr:col>8</xdr:col>
          <xdr:colOff>355600</xdr:colOff>
          <xdr:row>76</xdr:row>
          <xdr:rowOff>165100</xdr:rowOff>
        </xdr:to>
        <xdr:sp macro="" textlink="">
          <xdr:nvSpPr>
            <xdr:cNvPr id="45057" name="CheckBox3" hidden="1">
              <a:extLst>
                <a:ext uri="{63B3BB69-23CF-44E3-9099-C40C66FF867C}">
                  <a14:compatExt spid="_x0000_s45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73</xdr:row>
          <xdr:rowOff>12700</xdr:rowOff>
        </xdr:from>
        <xdr:to>
          <xdr:col>4</xdr:col>
          <xdr:colOff>482600</xdr:colOff>
          <xdr:row>74</xdr:row>
          <xdr:rowOff>139700</xdr:rowOff>
        </xdr:to>
        <xdr:sp macro="" textlink="">
          <xdr:nvSpPr>
            <xdr:cNvPr id="45058" name="CheckBox1" hidden="1">
              <a:extLst>
                <a:ext uri="{63B3BB69-23CF-44E3-9099-C40C66FF867C}">
                  <a14:compatExt spid="_x0000_s45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635000</xdr:colOff>
          <xdr:row>73</xdr:row>
          <xdr:rowOff>12700</xdr:rowOff>
        </xdr:from>
        <xdr:to>
          <xdr:col>7</xdr:col>
          <xdr:colOff>152400</xdr:colOff>
          <xdr:row>74</xdr:row>
          <xdr:rowOff>139700</xdr:rowOff>
        </xdr:to>
        <xdr:sp macro="" textlink="">
          <xdr:nvSpPr>
            <xdr:cNvPr id="45059" name="CheckBox2" hidden="1">
              <a:extLst>
                <a:ext uri="{63B3BB69-23CF-44E3-9099-C40C66FF867C}">
                  <a14:compatExt spid="_x0000_s45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635000</xdr:colOff>
          <xdr:row>74</xdr:row>
          <xdr:rowOff>76200</xdr:rowOff>
        </xdr:from>
        <xdr:to>
          <xdr:col>7</xdr:col>
          <xdr:colOff>63500</xdr:colOff>
          <xdr:row>75</xdr:row>
          <xdr:rowOff>114300</xdr:rowOff>
        </xdr:to>
        <xdr:sp macro="" textlink="">
          <xdr:nvSpPr>
            <xdr:cNvPr id="45060" name="CheckBox4" hidden="1">
              <a:extLst>
                <a:ext uri="{63B3BB69-23CF-44E3-9099-C40C66FF867C}">
                  <a14:compatExt spid="_x0000_s45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495300</xdr:colOff>
          <xdr:row>73</xdr:row>
          <xdr:rowOff>38100</xdr:rowOff>
        </xdr:from>
        <xdr:to>
          <xdr:col>11</xdr:col>
          <xdr:colOff>165100</xdr:colOff>
          <xdr:row>74</xdr:row>
          <xdr:rowOff>127000</xdr:rowOff>
        </xdr:to>
        <xdr:sp macro="" textlink="">
          <xdr:nvSpPr>
            <xdr:cNvPr id="45061" name="CheckBox5" hidden="1">
              <a:extLst>
                <a:ext uri="{63B3BB69-23CF-44E3-9099-C40C66FF867C}">
                  <a14:compatExt spid="_x0000_s45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635000</xdr:colOff>
          <xdr:row>75</xdr:row>
          <xdr:rowOff>114300</xdr:rowOff>
        </xdr:from>
        <xdr:to>
          <xdr:col>7</xdr:col>
          <xdr:colOff>292100</xdr:colOff>
          <xdr:row>76</xdr:row>
          <xdr:rowOff>152400</xdr:rowOff>
        </xdr:to>
        <xdr:sp macro="" textlink="">
          <xdr:nvSpPr>
            <xdr:cNvPr id="45062" name="CheckBox6" hidden="1">
              <a:extLst>
                <a:ext uri="{63B3BB69-23CF-44E3-9099-C40C66FF867C}">
                  <a14:compatExt spid="_x0000_s45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495300</xdr:colOff>
          <xdr:row>74</xdr:row>
          <xdr:rowOff>63500</xdr:rowOff>
        </xdr:from>
        <xdr:to>
          <xdr:col>11</xdr:col>
          <xdr:colOff>546100</xdr:colOff>
          <xdr:row>75</xdr:row>
          <xdr:rowOff>101600</xdr:rowOff>
        </xdr:to>
        <xdr:sp macro="" textlink="">
          <xdr:nvSpPr>
            <xdr:cNvPr id="45063" name="CheckBox7" hidden="1">
              <a:extLst>
                <a:ext uri="{63B3BB69-23CF-44E3-9099-C40C66FF867C}">
                  <a14:compatExt spid="_x0000_s45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75</xdr:row>
          <xdr:rowOff>114300</xdr:rowOff>
        </xdr:from>
        <xdr:to>
          <xdr:col>4</xdr:col>
          <xdr:colOff>76200</xdr:colOff>
          <xdr:row>76</xdr:row>
          <xdr:rowOff>152400</xdr:rowOff>
        </xdr:to>
        <xdr:sp macro="" textlink="">
          <xdr:nvSpPr>
            <xdr:cNvPr id="45064" name="CheckBox8" hidden="1">
              <a:extLst>
                <a:ext uri="{63B3BB69-23CF-44E3-9099-C40C66FF867C}">
                  <a14:compatExt spid="_x0000_s45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254000</xdr:colOff>
          <xdr:row>73</xdr:row>
          <xdr:rowOff>38100</xdr:rowOff>
        </xdr:from>
        <xdr:to>
          <xdr:col>8</xdr:col>
          <xdr:colOff>101600</xdr:colOff>
          <xdr:row>74</xdr:row>
          <xdr:rowOff>127000</xdr:rowOff>
        </xdr:to>
        <xdr:sp macro="" textlink="">
          <xdr:nvSpPr>
            <xdr:cNvPr id="45065" name="CheckBox9" hidden="1">
              <a:extLst>
                <a:ext uri="{63B3BB69-23CF-44E3-9099-C40C66FF867C}">
                  <a14:compatExt spid="_x0000_s45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254000</xdr:colOff>
          <xdr:row>74</xdr:row>
          <xdr:rowOff>88900</xdr:rowOff>
        </xdr:from>
        <xdr:to>
          <xdr:col>8</xdr:col>
          <xdr:colOff>546100</xdr:colOff>
          <xdr:row>75</xdr:row>
          <xdr:rowOff>114300</xdr:rowOff>
        </xdr:to>
        <xdr:sp macro="" textlink="">
          <xdr:nvSpPr>
            <xdr:cNvPr id="45066" name="CheckBox11" hidden="1">
              <a:extLst>
                <a:ext uri="{63B3BB69-23CF-44E3-9099-C40C66FF867C}">
                  <a14:compatExt spid="_x0000_s45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74</xdr:row>
          <xdr:rowOff>76200</xdr:rowOff>
        </xdr:from>
        <xdr:to>
          <xdr:col>4</xdr:col>
          <xdr:colOff>431800</xdr:colOff>
          <xdr:row>75</xdr:row>
          <xdr:rowOff>88900</xdr:rowOff>
        </xdr:to>
        <xdr:sp macro="" textlink="">
          <xdr:nvSpPr>
            <xdr:cNvPr id="45067" name="CheckBox10" hidden="1">
              <a:extLst>
                <a:ext uri="{63B3BB69-23CF-44E3-9099-C40C66FF867C}">
                  <a14:compatExt spid="_x0000_s45067"/>
                </a:ext>
              </a:extLst>
            </xdr:cNvPr>
            <xdr:cNvSpPr/>
          </xdr:nvSpPr>
          <xdr:spPr>
            <a:xfrm>
              <a:off x="0" y="0"/>
              <a:ext cx="0" cy="0"/>
            </a:xfrm>
            <a:prstGeom prst="rect">
              <a:avLst/>
            </a:prstGeom>
          </xdr:spPr>
        </xdr:sp>
        <xdr:clientData/>
      </xdr:twoCellAnchor>
    </mc:Choice>
    <mc:Fallback/>
  </mc:AlternateContent>
  <xdr:twoCellAnchor editAs="oneCell">
    <xdr:from>
      <xdr:col>3</xdr:col>
      <xdr:colOff>657225</xdr:colOff>
      <xdr:row>9</xdr:row>
      <xdr:rowOff>80011</xdr:rowOff>
    </xdr:from>
    <xdr:to>
      <xdr:col>10</xdr:col>
      <xdr:colOff>771525</xdr:colOff>
      <xdr:row>29</xdr:row>
      <xdr:rowOff>120068</xdr:rowOff>
    </xdr:to>
    <xdr:pic>
      <xdr:nvPicPr>
        <xdr:cNvPr id="3" name="Imagen 2">
          <a:extLst>
            <a:ext uri="{FF2B5EF4-FFF2-40B4-BE49-F238E27FC236}">
              <a16:creationId xmlns:a16="http://schemas.microsoft.com/office/drawing/2014/main" xmlns="" id="{00000000-0008-0000-0300-000003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707" r="2989" b="17741"/>
        <a:stretch/>
      </xdr:blipFill>
      <xdr:spPr>
        <a:xfrm>
          <a:off x="1219200" y="1318261"/>
          <a:ext cx="4943475" cy="2907082"/>
        </a:xfrm>
        <a:prstGeom prst="rect">
          <a:avLst/>
        </a:prstGeom>
      </xdr:spPr>
    </xdr:pic>
    <xdr:clientData/>
  </xdr:twoCellAnchor>
  <xdr:twoCellAnchor editAs="oneCell">
    <xdr:from>
      <xdr:col>3</xdr:col>
      <xdr:colOff>733425</xdr:colOff>
      <xdr:row>29</xdr:row>
      <xdr:rowOff>123825</xdr:rowOff>
    </xdr:from>
    <xdr:to>
      <xdr:col>10</xdr:col>
      <xdr:colOff>789777</xdr:colOff>
      <xdr:row>43</xdr:row>
      <xdr:rowOff>97979</xdr:rowOff>
    </xdr:to>
    <xdr:pic>
      <xdr:nvPicPr>
        <xdr:cNvPr id="7" name="Imagen 6">
          <a:extLst>
            <a:ext uri="{FF2B5EF4-FFF2-40B4-BE49-F238E27FC236}">
              <a16:creationId xmlns:a16="http://schemas.microsoft.com/office/drawing/2014/main" xmlns="" id="{00000000-0008-0000-03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95400" y="4229100"/>
          <a:ext cx="4885527" cy="1974404"/>
        </a:xfrm>
        <a:prstGeom prst="rect">
          <a:avLst/>
        </a:prstGeom>
      </xdr:spPr>
    </xdr:pic>
    <xdr:clientData/>
  </xdr:twoCellAnchor>
  <xdr:twoCellAnchor editAs="oneCell">
    <xdr:from>
      <xdr:col>3</xdr:col>
      <xdr:colOff>180975</xdr:colOff>
      <xdr:row>42</xdr:row>
      <xdr:rowOff>123825</xdr:rowOff>
    </xdr:from>
    <xdr:to>
      <xdr:col>11</xdr:col>
      <xdr:colOff>681355</xdr:colOff>
      <xdr:row>68</xdr:row>
      <xdr:rowOff>123825</xdr:rowOff>
    </xdr:to>
    <xdr:pic>
      <xdr:nvPicPr>
        <xdr:cNvPr id="2" name="1 Imagen">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42950" y="6086475"/>
          <a:ext cx="6158230" cy="37147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304800</xdr:colOff>
      <xdr:row>7</xdr:row>
      <xdr:rowOff>68580</xdr:rowOff>
    </xdr:from>
    <xdr:to>
      <xdr:col>6</xdr:col>
      <xdr:colOff>190500</xdr:colOff>
      <xdr:row>22</xdr:row>
      <xdr:rowOff>70375</xdr:rowOff>
    </xdr:to>
    <xdr:pic>
      <xdr:nvPicPr>
        <xdr:cNvPr id="3" name="Imagen 2">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200" y="762000"/>
          <a:ext cx="2598420" cy="1944895"/>
        </a:xfrm>
        <a:prstGeom prst="rect">
          <a:avLst/>
        </a:prstGeom>
      </xdr:spPr>
    </xdr:pic>
    <xdr:clientData/>
  </xdr:twoCellAnchor>
  <xdr:twoCellAnchor editAs="oneCell">
    <xdr:from>
      <xdr:col>2</xdr:col>
      <xdr:colOff>220980</xdr:colOff>
      <xdr:row>44</xdr:row>
      <xdr:rowOff>0</xdr:rowOff>
    </xdr:from>
    <xdr:to>
      <xdr:col>6</xdr:col>
      <xdr:colOff>348350</xdr:colOff>
      <xdr:row>55</xdr:row>
      <xdr:rowOff>114300</xdr:rowOff>
    </xdr:to>
    <xdr:pic>
      <xdr:nvPicPr>
        <xdr:cNvPr id="6" name="Imagen 5">
          <a:extLst>
            <a:ext uri="{FF2B5EF4-FFF2-40B4-BE49-F238E27FC236}">
              <a16:creationId xmlns:a16="http://schemas.microsoft.com/office/drawing/2014/main" xmlns="" id="{00000000-0008-0000-04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73380" y="5547360"/>
          <a:ext cx="2840090" cy="1600200"/>
        </a:xfrm>
        <a:prstGeom prst="rect">
          <a:avLst/>
        </a:prstGeom>
      </xdr:spPr>
    </xdr:pic>
    <xdr:clientData/>
  </xdr:twoCellAnchor>
  <xdr:twoCellAnchor editAs="oneCell">
    <xdr:from>
      <xdr:col>8</xdr:col>
      <xdr:colOff>121920</xdr:colOff>
      <xdr:row>44</xdr:row>
      <xdr:rowOff>15240</xdr:rowOff>
    </xdr:from>
    <xdr:to>
      <xdr:col>11</xdr:col>
      <xdr:colOff>340730</xdr:colOff>
      <xdr:row>56</xdr:row>
      <xdr:rowOff>0</xdr:rowOff>
    </xdr:to>
    <xdr:pic>
      <xdr:nvPicPr>
        <xdr:cNvPr id="8" name="Imagen 7">
          <a:extLst>
            <a:ext uri="{FF2B5EF4-FFF2-40B4-BE49-F238E27FC236}">
              <a16:creationId xmlns:a16="http://schemas.microsoft.com/office/drawing/2014/main" xmlns="" id="{00000000-0008-0000-0400-000008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7600" y="5562600"/>
          <a:ext cx="2840090" cy="1600200"/>
        </a:xfrm>
        <a:prstGeom prst="rect">
          <a:avLst/>
        </a:prstGeom>
      </xdr:spPr>
    </xdr:pic>
    <xdr:clientData/>
  </xdr:twoCellAnchor>
  <xdr:twoCellAnchor editAs="oneCell">
    <xdr:from>
      <xdr:col>2</xdr:col>
      <xdr:colOff>137159</xdr:colOff>
      <xdr:row>62</xdr:row>
      <xdr:rowOff>0</xdr:rowOff>
    </xdr:from>
    <xdr:to>
      <xdr:col>6</xdr:col>
      <xdr:colOff>345674</xdr:colOff>
      <xdr:row>74</xdr:row>
      <xdr:rowOff>53340</xdr:rowOff>
    </xdr:to>
    <xdr:pic>
      <xdr:nvPicPr>
        <xdr:cNvPr id="11" name="Imagen 10">
          <a:extLst>
            <a:ext uri="{FF2B5EF4-FFF2-40B4-BE49-F238E27FC236}">
              <a16:creationId xmlns:a16="http://schemas.microsoft.com/office/drawing/2014/main" xmlns="" id="{00000000-0008-0000-0400-00000B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9559" y="7955280"/>
          <a:ext cx="2921235" cy="1645920"/>
        </a:xfrm>
        <a:prstGeom prst="rect">
          <a:avLst/>
        </a:prstGeom>
      </xdr:spPr>
    </xdr:pic>
    <xdr:clientData/>
  </xdr:twoCellAnchor>
  <xdr:twoCellAnchor editAs="oneCell">
    <xdr:from>
      <xdr:col>2</xdr:col>
      <xdr:colOff>198120</xdr:colOff>
      <xdr:row>80</xdr:row>
      <xdr:rowOff>45720</xdr:rowOff>
    </xdr:from>
    <xdr:to>
      <xdr:col>6</xdr:col>
      <xdr:colOff>420160</xdr:colOff>
      <xdr:row>92</xdr:row>
      <xdr:rowOff>106680</xdr:rowOff>
    </xdr:to>
    <xdr:pic>
      <xdr:nvPicPr>
        <xdr:cNvPr id="14" name="Imagen 13">
          <a:extLst>
            <a:ext uri="{FF2B5EF4-FFF2-40B4-BE49-F238E27FC236}">
              <a16:creationId xmlns:a16="http://schemas.microsoft.com/office/drawing/2014/main" xmlns="" id="{00000000-0008-0000-0400-00000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50520" y="10386060"/>
          <a:ext cx="2934760" cy="1653540"/>
        </a:xfrm>
        <a:prstGeom prst="rect">
          <a:avLst/>
        </a:prstGeom>
      </xdr:spPr>
    </xdr:pic>
    <xdr:clientData/>
  </xdr:twoCellAnchor>
  <xdr:twoCellAnchor editAs="oneCell">
    <xdr:from>
      <xdr:col>8</xdr:col>
      <xdr:colOff>129540</xdr:colOff>
      <xdr:row>62</xdr:row>
      <xdr:rowOff>15240</xdr:rowOff>
    </xdr:from>
    <xdr:to>
      <xdr:col>11</xdr:col>
      <xdr:colOff>361874</xdr:colOff>
      <xdr:row>74</xdr:row>
      <xdr:rowOff>30480</xdr:rowOff>
    </xdr:to>
    <xdr:pic>
      <xdr:nvPicPr>
        <xdr:cNvPr id="16" name="Imagen 15">
          <a:extLst>
            <a:ext uri="{FF2B5EF4-FFF2-40B4-BE49-F238E27FC236}">
              <a16:creationId xmlns:a16="http://schemas.microsoft.com/office/drawing/2014/main" xmlns="" id="{00000000-0008-0000-0400-000010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665220" y="7970520"/>
          <a:ext cx="2853614" cy="1607820"/>
        </a:xfrm>
        <a:prstGeom prst="rect">
          <a:avLst/>
        </a:prstGeom>
      </xdr:spPr>
    </xdr:pic>
    <xdr:clientData/>
  </xdr:twoCellAnchor>
  <xdr:twoCellAnchor editAs="oneCell">
    <xdr:from>
      <xdr:col>8</xdr:col>
      <xdr:colOff>167639</xdr:colOff>
      <xdr:row>26</xdr:row>
      <xdr:rowOff>22860</xdr:rowOff>
    </xdr:from>
    <xdr:to>
      <xdr:col>11</xdr:col>
      <xdr:colOff>467595</xdr:colOff>
      <xdr:row>38</xdr:row>
      <xdr:rowOff>114300</xdr:rowOff>
    </xdr:to>
    <xdr:pic>
      <xdr:nvPicPr>
        <xdr:cNvPr id="19" name="Imagen 18">
          <a:extLst>
            <a:ext uri="{FF2B5EF4-FFF2-40B4-BE49-F238E27FC236}">
              <a16:creationId xmlns:a16="http://schemas.microsoft.com/office/drawing/2014/main" xmlns="" id="{00000000-0008-0000-0400-000013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703319" y="3215640"/>
          <a:ext cx="2921236" cy="1645920"/>
        </a:xfrm>
        <a:prstGeom prst="rect">
          <a:avLst/>
        </a:prstGeom>
      </xdr:spPr>
    </xdr:pic>
    <xdr:clientData/>
  </xdr:twoCellAnchor>
  <xdr:twoCellAnchor editAs="oneCell">
    <xdr:from>
      <xdr:col>8</xdr:col>
      <xdr:colOff>160019</xdr:colOff>
      <xdr:row>7</xdr:row>
      <xdr:rowOff>91440</xdr:rowOff>
    </xdr:from>
    <xdr:to>
      <xdr:col>11</xdr:col>
      <xdr:colOff>459974</xdr:colOff>
      <xdr:row>20</xdr:row>
      <xdr:rowOff>53340</xdr:rowOff>
    </xdr:to>
    <xdr:pic>
      <xdr:nvPicPr>
        <xdr:cNvPr id="22" name="Imagen 21">
          <a:extLst>
            <a:ext uri="{FF2B5EF4-FFF2-40B4-BE49-F238E27FC236}">
              <a16:creationId xmlns:a16="http://schemas.microsoft.com/office/drawing/2014/main" xmlns="" id="{00000000-0008-0000-0400-000016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695699" y="784860"/>
          <a:ext cx="2921235" cy="1645920"/>
        </a:xfrm>
        <a:prstGeom prst="rect">
          <a:avLst/>
        </a:prstGeom>
      </xdr:spPr>
    </xdr:pic>
    <xdr:clientData/>
  </xdr:twoCellAnchor>
  <xdr:twoCellAnchor editAs="oneCell">
    <xdr:from>
      <xdr:col>2</xdr:col>
      <xdr:colOff>182879</xdr:colOff>
      <xdr:row>26</xdr:row>
      <xdr:rowOff>22860</xdr:rowOff>
    </xdr:from>
    <xdr:to>
      <xdr:col>6</xdr:col>
      <xdr:colOff>350822</xdr:colOff>
      <xdr:row>38</xdr:row>
      <xdr:rowOff>91440</xdr:rowOff>
    </xdr:to>
    <xdr:pic>
      <xdr:nvPicPr>
        <xdr:cNvPr id="26" name="Imagen 25">
          <a:extLst>
            <a:ext uri="{FF2B5EF4-FFF2-40B4-BE49-F238E27FC236}">
              <a16:creationId xmlns:a16="http://schemas.microsoft.com/office/drawing/2014/main" xmlns="" id="{00000000-0008-0000-0400-00001A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35279" y="3215640"/>
          <a:ext cx="2880663" cy="1623060"/>
        </a:xfrm>
        <a:prstGeom prst="rect">
          <a:avLst/>
        </a:prstGeom>
      </xdr:spPr>
    </xdr:pic>
    <xdr:clientData/>
  </xdr:twoCellAnchor>
  <xdr:twoCellAnchor editAs="oneCell">
    <xdr:from>
      <xdr:col>8</xdr:col>
      <xdr:colOff>167639</xdr:colOff>
      <xdr:row>80</xdr:row>
      <xdr:rowOff>68580</xdr:rowOff>
    </xdr:from>
    <xdr:to>
      <xdr:col>11</xdr:col>
      <xdr:colOff>427022</xdr:colOff>
      <xdr:row>92</xdr:row>
      <xdr:rowOff>99060</xdr:rowOff>
    </xdr:to>
    <xdr:pic>
      <xdr:nvPicPr>
        <xdr:cNvPr id="29" name="Imagen 28">
          <a:extLst>
            <a:ext uri="{FF2B5EF4-FFF2-40B4-BE49-F238E27FC236}">
              <a16:creationId xmlns:a16="http://schemas.microsoft.com/office/drawing/2014/main" xmlns="" id="{00000000-0008-0000-0400-00001D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703319" y="10408920"/>
          <a:ext cx="2880663" cy="16230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350520</xdr:colOff>
      <xdr:row>43</xdr:row>
      <xdr:rowOff>53340</xdr:rowOff>
    </xdr:from>
    <xdr:to>
      <xdr:col>6</xdr:col>
      <xdr:colOff>91440</xdr:colOff>
      <xdr:row>57</xdr:row>
      <xdr:rowOff>64770</xdr:rowOff>
    </xdr:to>
    <xdr:pic>
      <xdr:nvPicPr>
        <xdr:cNvPr id="3" name="Imagen 2">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2920" y="5478780"/>
          <a:ext cx="2453640" cy="1840230"/>
        </a:xfrm>
        <a:prstGeom prst="rect">
          <a:avLst/>
        </a:prstGeom>
      </xdr:spPr>
    </xdr:pic>
    <xdr:clientData/>
  </xdr:twoCellAnchor>
  <xdr:twoCellAnchor editAs="oneCell">
    <xdr:from>
      <xdr:col>2</xdr:col>
      <xdr:colOff>259080</xdr:colOff>
      <xdr:row>7</xdr:row>
      <xdr:rowOff>99060</xdr:rowOff>
    </xdr:from>
    <xdr:to>
      <xdr:col>6</xdr:col>
      <xdr:colOff>106680</xdr:colOff>
      <xdr:row>21</xdr:row>
      <xdr:rowOff>80010</xdr:rowOff>
    </xdr:to>
    <xdr:pic>
      <xdr:nvPicPr>
        <xdr:cNvPr id="6" name="Imagen 5">
          <a:extLst>
            <a:ext uri="{FF2B5EF4-FFF2-40B4-BE49-F238E27FC236}">
              <a16:creationId xmlns:a16="http://schemas.microsoft.com/office/drawing/2014/main" xmlns="" id="{00000000-0008-0000-05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1480" y="792480"/>
          <a:ext cx="2560320" cy="1794510"/>
        </a:xfrm>
        <a:prstGeom prst="rect">
          <a:avLst/>
        </a:prstGeom>
      </xdr:spPr>
    </xdr:pic>
    <xdr:clientData/>
  </xdr:twoCellAnchor>
  <xdr:twoCellAnchor editAs="oneCell">
    <xdr:from>
      <xdr:col>8</xdr:col>
      <xdr:colOff>289560</xdr:colOff>
      <xdr:row>7</xdr:row>
      <xdr:rowOff>76200</xdr:rowOff>
    </xdr:from>
    <xdr:to>
      <xdr:col>11</xdr:col>
      <xdr:colOff>312420</xdr:colOff>
      <xdr:row>21</xdr:row>
      <xdr:rowOff>74295</xdr:rowOff>
    </xdr:to>
    <xdr:pic>
      <xdr:nvPicPr>
        <xdr:cNvPr id="9" name="Imagen 8">
          <a:extLst>
            <a:ext uri="{FF2B5EF4-FFF2-40B4-BE49-F238E27FC236}">
              <a16:creationId xmlns:a16="http://schemas.microsoft.com/office/drawing/2014/main" xmlns="" id="{00000000-0008-0000-05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25240" y="769620"/>
          <a:ext cx="2644140" cy="1811655"/>
        </a:xfrm>
        <a:prstGeom prst="rect">
          <a:avLst/>
        </a:prstGeom>
      </xdr:spPr>
    </xdr:pic>
    <xdr:clientData/>
  </xdr:twoCellAnchor>
  <xdr:twoCellAnchor editAs="oneCell">
    <xdr:from>
      <xdr:col>2</xdr:col>
      <xdr:colOff>297180</xdr:colOff>
      <xdr:row>26</xdr:row>
      <xdr:rowOff>0</xdr:rowOff>
    </xdr:from>
    <xdr:to>
      <xdr:col>6</xdr:col>
      <xdr:colOff>114300</xdr:colOff>
      <xdr:row>39</xdr:row>
      <xdr:rowOff>36195</xdr:rowOff>
    </xdr:to>
    <xdr:pic>
      <xdr:nvPicPr>
        <xdr:cNvPr id="12" name="Imagen 11">
          <a:extLst>
            <a:ext uri="{FF2B5EF4-FFF2-40B4-BE49-F238E27FC236}">
              <a16:creationId xmlns:a16="http://schemas.microsoft.com/office/drawing/2014/main" xmlns="" id="{00000000-0008-0000-0500-00000C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49580" y="3208020"/>
          <a:ext cx="2529840" cy="172021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53340</xdr:colOff>
      <xdr:row>41</xdr:row>
      <xdr:rowOff>114300</xdr:rowOff>
    </xdr:from>
    <xdr:to>
      <xdr:col>11</xdr:col>
      <xdr:colOff>754380</xdr:colOff>
      <xdr:row>71</xdr:row>
      <xdr:rowOff>93243</xdr:rowOff>
    </xdr:to>
    <xdr:pic>
      <xdr:nvPicPr>
        <xdr:cNvPr id="9" name="Imagen 8">
          <a:extLst>
            <a:ext uri="{FF2B5EF4-FFF2-40B4-BE49-F238E27FC236}">
              <a16:creationId xmlns:a16="http://schemas.microsoft.com/office/drawing/2014/main" xmlns="" id="{00000000-0008-0000-06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5740" y="5219700"/>
          <a:ext cx="6705600" cy="3865143"/>
        </a:xfrm>
        <a:prstGeom prst="rect">
          <a:avLst/>
        </a:prstGeom>
      </xdr:spPr>
    </xdr:pic>
    <xdr:clientData/>
  </xdr:twoCellAnchor>
  <xdr:twoCellAnchor editAs="oneCell">
    <xdr:from>
      <xdr:col>2</xdr:col>
      <xdr:colOff>213361</xdr:colOff>
      <xdr:row>8</xdr:row>
      <xdr:rowOff>99060</xdr:rowOff>
    </xdr:from>
    <xdr:to>
      <xdr:col>11</xdr:col>
      <xdr:colOff>708661</xdr:colOff>
      <xdr:row>39</xdr:row>
      <xdr:rowOff>69836</xdr:rowOff>
    </xdr:to>
    <xdr:pic>
      <xdr:nvPicPr>
        <xdr:cNvPr id="4" name="Imagen 3">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65761" y="922020"/>
          <a:ext cx="6499860" cy="3994136"/>
        </a:xfrm>
        <a:prstGeom prst="rect">
          <a:avLst/>
        </a:prstGeom>
      </xdr:spPr>
    </xdr:pic>
    <xdr:clientData/>
  </xdr:twoCellAnchor>
  <xdr:twoCellAnchor>
    <xdr:from>
      <xdr:col>5</xdr:col>
      <xdr:colOff>367245</xdr:colOff>
      <xdr:row>53</xdr:row>
      <xdr:rowOff>76818</xdr:rowOff>
    </xdr:from>
    <xdr:to>
      <xdr:col>8</xdr:col>
      <xdr:colOff>663897</xdr:colOff>
      <xdr:row>59</xdr:row>
      <xdr:rowOff>81138</xdr:rowOff>
    </xdr:to>
    <xdr:sp macro="" textlink="">
      <xdr:nvSpPr>
        <xdr:cNvPr id="5" name="Rectángulo: esquinas redondeadas 4">
          <a:extLst>
            <a:ext uri="{FF2B5EF4-FFF2-40B4-BE49-F238E27FC236}">
              <a16:creationId xmlns:a16="http://schemas.microsoft.com/office/drawing/2014/main" xmlns="" id="{00000000-0008-0000-0600-000005000000}"/>
            </a:ext>
          </a:extLst>
        </xdr:cNvPr>
        <xdr:cNvSpPr/>
      </xdr:nvSpPr>
      <xdr:spPr bwMode="auto">
        <a:xfrm rot="11017343">
          <a:off x="2439885" y="6736698"/>
          <a:ext cx="1759692" cy="781560"/>
        </a:xfrm>
        <a:prstGeom prst="roundRect">
          <a:avLst/>
        </a:prstGeom>
        <a:noFill/>
        <a:ln w="28575">
          <a:solidFill>
            <a:srgbClr val="FFFF00"/>
          </a:solidFill>
          <a:prstDash val="dash"/>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t" upright="1"/>
        <a:lstStyle/>
        <a:p>
          <a:pPr algn="l"/>
          <a:endParaRPr lang="es-CL" sz="1100">
            <a:solidFill>
              <a:srgbClr val="FFFF00"/>
            </a:solidFill>
          </a:endParaRPr>
        </a:p>
      </xdr:txBody>
    </xdr:sp>
    <xdr:clientData/>
  </xdr:twoCellAnchor>
  <xdr:twoCellAnchor>
    <xdr:from>
      <xdr:col>3</xdr:col>
      <xdr:colOff>533401</xdr:colOff>
      <xdr:row>27</xdr:row>
      <xdr:rowOff>114299</xdr:rowOff>
    </xdr:from>
    <xdr:to>
      <xdr:col>4</xdr:col>
      <xdr:colOff>211456</xdr:colOff>
      <xdr:row>30</xdr:row>
      <xdr:rowOff>116204</xdr:rowOff>
    </xdr:to>
    <xdr:sp macro="" textlink="">
      <xdr:nvSpPr>
        <xdr:cNvPr id="48289" name="Flecha: hacia abajo 2">
          <a:extLst>
            <a:ext uri="{FF2B5EF4-FFF2-40B4-BE49-F238E27FC236}">
              <a16:creationId xmlns:a16="http://schemas.microsoft.com/office/drawing/2014/main" xmlns="" id="{00000000-0008-0000-0600-0000A1BC0000}"/>
            </a:ext>
          </a:extLst>
        </xdr:cNvPr>
        <xdr:cNvSpPr>
          <a:spLocks noChangeArrowheads="1"/>
        </xdr:cNvSpPr>
      </xdr:nvSpPr>
      <xdr:spPr bwMode="auto">
        <a:xfrm rot="16200000">
          <a:off x="1095376" y="3301364"/>
          <a:ext cx="390525" cy="462915"/>
        </a:xfrm>
        <a:prstGeom prst="downArrow">
          <a:avLst>
            <a:gd name="adj1" fmla="val 50000"/>
            <a:gd name="adj2" fmla="val 49999"/>
          </a:avLst>
        </a:prstGeom>
        <a:solidFill>
          <a:srgbClr val="FFFF00"/>
        </a:solidFill>
        <a:ln w="9525" algn="ctr">
          <a:solidFill>
            <a:srgbClr val="000000"/>
          </a:solidFill>
          <a:round/>
          <a:headEnd/>
          <a:tailEnd/>
        </a:ln>
      </xdr:spPr>
    </xdr:sp>
    <xdr:clientData/>
  </xdr:twoCellAnchor>
  <xdr:twoCellAnchor>
    <xdr:from>
      <xdr:col>8</xdr:col>
      <xdr:colOff>113044</xdr:colOff>
      <xdr:row>54</xdr:row>
      <xdr:rowOff>24796</xdr:rowOff>
    </xdr:from>
    <xdr:to>
      <xdr:col>8</xdr:col>
      <xdr:colOff>545071</xdr:colOff>
      <xdr:row>57</xdr:row>
      <xdr:rowOff>39231</xdr:rowOff>
    </xdr:to>
    <xdr:sp macro="" textlink="">
      <xdr:nvSpPr>
        <xdr:cNvPr id="11" name="Rectángulo: esquinas redondeadas 10">
          <a:extLst>
            <a:ext uri="{FF2B5EF4-FFF2-40B4-BE49-F238E27FC236}">
              <a16:creationId xmlns:a16="http://schemas.microsoft.com/office/drawing/2014/main" xmlns="" id="{00000000-0008-0000-0600-00000B000000}"/>
            </a:ext>
          </a:extLst>
        </xdr:cNvPr>
        <xdr:cNvSpPr/>
      </xdr:nvSpPr>
      <xdr:spPr bwMode="auto">
        <a:xfrm rot="11017343">
          <a:off x="3648724" y="6814216"/>
          <a:ext cx="432027" cy="403055"/>
        </a:xfrm>
        <a:prstGeom prst="roundRect">
          <a:avLst/>
        </a:prstGeom>
        <a:noFill/>
        <a:ln w="28575">
          <a:solidFill>
            <a:srgbClr val="FF0000"/>
          </a:solidFill>
          <a:prstDash val="dash"/>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t" upright="1"/>
        <a:lstStyle/>
        <a:p>
          <a:pPr algn="l"/>
          <a:endParaRPr lang="es-CL" sz="1100">
            <a:solidFill>
              <a:srgbClr val="FFFF00"/>
            </a:solidFill>
          </a:endParaRPr>
        </a:p>
      </xdr:txBody>
    </xdr:sp>
    <xdr:clientData/>
  </xdr:twoCellAnchor>
  <xdr:twoCellAnchor editAs="oneCell">
    <xdr:from>
      <xdr:col>4</xdr:col>
      <xdr:colOff>312420</xdr:colOff>
      <xdr:row>73</xdr:row>
      <xdr:rowOff>60960</xdr:rowOff>
    </xdr:from>
    <xdr:to>
      <xdr:col>9</xdr:col>
      <xdr:colOff>586739</xdr:colOff>
      <xdr:row>104</xdr:row>
      <xdr:rowOff>118618</xdr:rowOff>
    </xdr:to>
    <xdr:pic>
      <xdr:nvPicPr>
        <xdr:cNvPr id="12" name="Imagen 11">
          <a:extLst>
            <a:ext uri="{FF2B5EF4-FFF2-40B4-BE49-F238E27FC236}">
              <a16:creationId xmlns:a16="http://schemas.microsoft.com/office/drawing/2014/main" xmlns="" id="{00000000-0008-0000-0600-00000C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23060" y="9311640"/>
          <a:ext cx="3764279" cy="407339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2</xdr:row>
      <xdr:rowOff>66675</xdr:rowOff>
    </xdr:from>
    <xdr:to>
      <xdr:col>12</xdr:col>
      <xdr:colOff>47625</xdr:colOff>
      <xdr:row>73</xdr:row>
      <xdr:rowOff>89535</xdr:rowOff>
    </xdr:to>
    <xdr:sp macro="" textlink="">
      <xdr:nvSpPr>
        <xdr:cNvPr id="46081" name="9 CuadroTexto">
          <a:extLst>
            <a:ext uri="{FF2B5EF4-FFF2-40B4-BE49-F238E27FC236}">
              <a16:creationId xmlns:a16="http://schemas.microsoft.com/office/drawing/2014/main" xmlns="" id="{00000000-0008-0000-0700-000001B40000}"/>
            </a:ext>
          </a:extLst>
        </xdr:cNvPr>
        <xdr:cNvSpPr txBox="1">
          <a:spLocks noChangeArrowheads="1"/>
        </xdr:cNvSpPr>
      </xdr:nvSpPr>
      <xdr:spPr bwMode="auto">
        <a:xfrm>
          <a:off x="104775" y="295275"/>
          <a:ext cx="7096125" cy="10115550"/>
        </a:xfrm>
        <a:prstGeom prst="rect">
          <a:avLst/>
        </a:prstGeom>
        <a:noFill/>
        <a:ln>
          <a:noFill/>
        </a:ln>
        <a:extLst/>
      </xdr:spPr>
      <xdr:txBody>
        <a:bodyPr vertOverflow="clip" wrap="square" lIns="27432" tIns="22860" rIns="0" bIns="0" anchor="t" upright="1"/>
        <a:lstStyle/>
        <a:p>
          <a:pPr algn="l" rtl="0">
            <a:lnSpc>
              <a:spcPts val="800"/>
            </a:lnSpc>
            <a:defRPr sz="1000"/>
          </a:pPr>
          <a:r>
            <a:rPr lang="es-ES" sz="800" b="1" i="0" u="none" strike="noStrike" baseline="0">
              <a:solidFill>
                <a:srgbClr val="000000"/>
              </a:solidFill>
              <a:latin typeface="Arial"/>
              <a:cs typeface="Arial"/>
            </a:rPr>
            <a:t>UTILIZACIÓN DEL FORMATO DE TASACIONES</a:t>
          </a:r>
          <a:endParaRPr lang="es-ES" sz="800" b="0" i="0" u="none" strike="noStrike" baseline="0">
            <a:solidFill>
              <a:srgbClr val="000000"/>
            </a:solidFill>
            <a:latin typeface="Arial"/>
            <a:cs typeface="Arial"/>
          </a:endParaRPr>
        </a:p>
        <a:p>
          <a:pPr algn="l" rtl="0">
            <a:lnSpc>
              <a:spcPts val="800"/>
            </a:lnSpc>
            <a:defRPr sz="1000"/>
          </a:pPr>
          <a:endParaRPr lang="es-ES" sz="800" b="0"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Antecedentes y descripción de la propiedad</a:t>
          </a:r>
          <a:endParaRPr lang="es-ES" sz="800" b="0" i="0" u="none" strike="noStrike" baseline="0">
            <a:solidFill>
              <a:srgbClr val="000000"/>
            </a:solidFill>
            <a:latin typeface="Arial"/>
            <a:cs typeface="Arial"/>
          </a:endParaRPr>
        </a:p>
        <a:p>
          <a:pPr algn="l" rtl="0">
            <a:lnSpc>
              <a:spcPts val="800"/>
            </a:lnSpc>
            <a:defRPr sz="1000"/>
          </a:pPr>
          <a:endParaRPr lang="es-ES" sz="800" b="0"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Nombre y Rut del cliente:</a:t>
          </a:r>
          <a:r>
            <a:rPr lang="es-ES" sz="800" b="0" i="0" u="none" strike="noStrike" baseline="0">
              <a:solidFill>
                <a:srgbClr val="000000"/>
              </a:solidFill>
              <a:latin typeface="Arial"/>
              <a:cs typeface="Arial"/>
            </a:rPr>
            <a:t> El formato avisa si el rut de cliente no corresponde; Cuando esto ocurra, se debe solicitar el rut correcto a la Unidad de Tasaciones.</a:t>
          </a:r>
        </a:p>
        <a:p>
          <a:pPr algn="l" rtl="0">
            <a:lnSpc>
              <a:spcPts val="800"/>
            </a:lnSpc>
            <a:defRPr sz="1000"/>
          </a:pPr>
          <a:endParaRPr lang="es-ES" sz="800" b="0"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Dirección y Unidad Tasada:</a:t>
          </a:r>
          <a:r>
            <a:rPr lang="es-ES" sz="800" b="0" i="0" u="none" strike="noStrike" baseline="0">
              <a:solidFill>
                <a:srgbClr val="000000"/>
              </a:solidFill>
              <a:latin typeface="Arial"/>
              <a:cs typeface="Arial"/>
            </a:rPr>
            <a:t> Verificar que la dirección coincida con lo indicado en la solicitud de tasación y ante cualquier diferencia ésta debe quedar registrada en el informe. Especialmente en las propiedades nuevas, ocurre que la dirección de la solicitud no coincide con lo que aparece en Rol de Avalúo otorgado por SII. Para estos casos, es posible dejar entre ( ) la dirección que aparece en la Solicitud para que el informe quede con la dirección coincidente con el Certificado de SII, que por lo general es la actualizada.</a:t>
          </a:r>
        </a:p>
        <a:p>
          <a:pPr algn="l" rtl="0">
            <a:lnSpc>
              <a:spcPts val="800"/>
            </a:lnSpc>
            <a:defRPr sz="1000"/>
          </a:pPr>
          <a:endParaRPr lang="es-ES" sz="800" b="1"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Roles:</a:t>
          </a:r>
          <a:r>
            <a:rPr lang="es-ES" sz="800" b="0" i="0" u="none" strike="noStrike" baseline="0">
              <a:solidFill>
                <a:srgbClr val="000000"/>
              </a:solidFill>
              <a:latin typeface="Arial"/>
              <a:cs typeface="Arial"/>
            </a:rPr>
            <a:t> Verificar los N° de roles y que estos coincidan con lo señalado por SII en relación al rol y dirección del bien, las diferencias deben quedar registradas en el informe con una observación. Debe incluirse una imagen legible del Certificado de Avalúo Fiscal para todas las unidades (Deptos, box, bodega, etc) y que estas coincidan con lo indicado en primera hoja del informe.</a:t>
          </a:r>
        </a:p>
        <a:p>
          <a:pPr algn="l" rtl="0">
            <a:lnSpc>
              <a:spcPts val="800"/>
            </a:lnSpc>
            <a:defRPr sz="1000"/>
          </a:pPr>
          <a:endParaRPr lang="es-ES" sz="800" b="1"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Expropiaciones:</a:t>
          </a:r>
          <a:r>
            <a:rPr lang="es-ES" sz="800" b="0" i="0" u="none" strike="noStrike" baseline="0">
              <a:solidFill>
                <a:srgbClr val="000000"/>
              </a:solidFill>
              <a:latin typeface="Arial"/>
              <a:cs typeface="Arial"/>
            </a:rPr>
            <a:t> Verificar expropiaciones vigentes en Municipalidad y dejar nota si procede.</a:t>
          </a:r>
        </a:p>
        <a:p>
          <a:pPr algn="l" rtl="0">
            <a:lnSpc>
              <a:spcPts val="800"/>
            </a:lnSpc>
            <a:defRPr sz="1000"/>
          </a:pPr>
          <a:endParaRPr lang="es-ES" sz="800" b="1"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Sello de gases:</a:t>
          </a:r>
          <a:r>
            <a:rPr lang="es-ES" sz="800" b="0" i="0" u="none" strike="noStrike" baseline="0">
              <a:solidFill>
                <a:srgbClr val="000000"/>
              </a:solidFill>
              <a:latin typeface="Arial"/>
              <a:cs typeface="Arial"/>
            </a:rPr>
            <a:t> Se incluyen verde, amarillo, rojo, vencido, no procede, no encontrado. En las tasaciones de departamentos habitación, informar si el edificio y/o departamento cuenta con sello de gases e identificar su clasificación (verde, amarillo, rojo, vencido). Para los casos en que el edificio no utilice instalaciones de gas y sea full electric, se debe dejar mencionado que No Procede por esa razón. </a:t>
          </a:r>
        </a:p>
        <a:p>
          <a:pPr algn="l" rtl="0">
            <a:lnSpc>
              <a:spcPts val="800"/>
            </a:lnSpc>
            <a:defRPr sz="1000"/>
          </a:pPr>
          <a:r>
            <a:rPr lang="es-ES" sz="800" b="0" i="0" u="none" strike="noStrike" baseline="0">
              <a:solidFill>
                <a:srgbClr val="000000"/>
              </a:solidFill>
              <a:latin typeface="Arial"/>
              <a:cs typeface="Arial"/>
            </a:rPr>
            <a:t>Cuando no se cuente con esta información, debe quedar explícito en informe, ya que en nuestro visado eso cuenta como un sello rojo por tanto el informe no se aprueba hasta tener la información. En el caso que el edificio cuente con sello rojo o amarillo, éste debe ser fotografiado y si la información se saca de la página www.sec.cl, se debe adjuntar a la última página junto con el Certificado de Avalúo Fiscal. </a:t>
          </a:r>
        </a:p>
        <a:p>
          <a:pPr algn="l" rtl="0">
            <a:lnSpc>
              <a:spcPts val="800"/>
            </a:lnSpc>
            <a:defRPr sz="1000"/>
          </a:pPr>
          <a:r>
            <a:rPr lang="es-ES" sz="800" b="1" i="0" u="none" strike="noStrike" baseline="0">
              <a:solidFill>
                <a:srgbClr val="000000"/>
              </a:solidFill>
              <a:latin typeface="Arial"/>
              <a:cs typeface="Arial"/>
            </a:rPr>
            <a:t>Para las casas habitación considerar la opción No Procede.</a:t>
          </a:r>
        </a:p>
        <a:p>
          <a:pPr algn="l" rtl="0">
            <a:lnSpc>
              <a:spcPts val="800"/>
            </a:lnSpc>
            <a:defRPr sz="1000"/>
          </a:pPr>
          <a:endParaRPr lang="es-ES" sz="800" b="1"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Antecedentes Municipales:</a:t>
          </a:r>
          <a:r>
            <a:rPr lang="es-ES" sz="800" b="0" i="0" u="none" strike="noStrike" baseline="0">
              <a:solidFill>
                <a:srgbClr val="000000"/>
              </a:solidFill>
              <a:latin typeface="Arial"/>
              <a:cs typeface="Arial"/>
            </a:rPr>
            <a:t> Para todos los informes de bienes raíces urbanos, se deberá informar números y fechas de permiso de edificación y recepciones municipales, además de la superficie asociada a cada uno de ellos. Por otro lado, deben quedar registradas las edificaciones que no cuenten con recepción municipal o en definitiva, las que a juicio del tasador no puedan o existan dudas que puedan ser regularizadas. Si las superficies municipales no son coincidentes con lo medido en terreno y la diferencia es de importancia, considerar siempre la menor superficie. Si el tasador no contó con la Recepción Municipal, dejar el inmueble registrado con el código 3 independiente que sepamos que la propiedad esta regularizada por información verbal de alguna fuente. Con esta condición es la única forma que a futuro nos proporcionen la Recepción. </a:t>
          </a:r>
        </a:p>
        <a:p>
          <a:pPr algn="l" rtl="0">
            <a:lnSpc>
              <a:spcPts val="800"/>
            </a:lnSpc>
            <a:defRPr sz="1000"/>
          </a:pPr>
          <a:r>
            <a:rPr lang="es-ES" sz="800" b="0" i="0" u="none" strike="noStrike" baseline="0">
              <a:solidFill>
                <a:srgbClr val="000000"/>
              </a:solidFill>
              <a:latin typeface="Arial"/>
              <a:cs typeface="Arial"/>
            </a:rPr>
            <a:t>Por otro lado, cuando no se incluya la Recepción Municipal, dejar una observación del por qué no se logró contar con el documento.</a:t>
          </a:r>
        </a:p>
        <a:p>
          <a:pPr algn="l" rtl="0">
            <a:lnSpc>
              <a:spcPts val="800"/>
            </a:lnSpc>
            <a:defRPr sz="1000"/>
          </a:pPr>
          <a:endParaRPr lang="es-ES" sz="800" b="0" i="0" u="none" strike="noStrike" baseline="0">
            <a:solidFill>
              <a:srgbClr val="000000"/>
            </a:solidFill>
            <a:latin typeface="Arial"/>
            <a:cs typeface="Arial"/>
          </a:endParaRPr>
        </a:p>
        <a:p>
          <a:pPr algn="l" rtl="0">
            <a:lnSpc>
              <a:spcPts val="800"/>
            </a:lnSpc>
            <a:defRPr sz="1000"/>
          </a:pPr>
          <a:r>
            <a:rPr lang="es-ES" sz="800" b="0" i="0" u="none" strike="noStrike" baseline="0">
              <a:solidFill>
                <a:srgbClr val="000000"/>
              </a:solidFill>
              <a:latin typeface="Arial"/>
              <a:cs typeface="Arial"/>
            </a:rPr>
            <a:t>Si el tasador cuenta con las imagenes del permiso y recepción municpal, incluirlas en la tasación como imagenes creando nuevas hojas para el presente formato.</a:t>
          </a:r>
        </a:p>
        <a:p>
          <a:pPr algn="l" rtl="0">
            <a:lnSpc>
              <a:spcPts val="800"/>
            </a:lnSpc>
            <a:defRPr sz="1000"/>
          </a:pPr>
          <a:endParaRPr lang="es-ES" sz="800" b="0"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Superficies:</a:t>
          </a:r>
          <a:r>
            <a:rPr lang="es-ES" sz="800" b="0" i="0" u="none" strike="noStrike" baseline="0">
              <a:solidFill>
                <a:srgbClr val="000000"/>
              </a:solidFill>
              <a:latin typeface="Arial"/>
              <a:cs typeface="Arial"/>
            </a:rPr>
            <a:t> Si existe más de una fuente de información, por efectos de resguardo siempre considerar la superficie menor. Superficies de Uso y Goce (patios deptos, terrenos casas en condominio) deben ser respaldadas con escritura. Es necesario informar posibles expropiaciones que afecten al inmueble. Estas últimas deberán quedar indicadas en un diagrama o dibujo del terreno con la zona a expropiar.</a:t>
          </a:r>
        </a:p>
        <a:p>
          <a:pPr algn="l" rtl="0">
            <a:lnSpc>
              <a:spcPts val="800"/>
            </a:lnSpc>
            <a:defRPr sz="1000"/>
          </a:pPr>
          <a:endParaRPr lang="es-ES" sz="800" b="1"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Construcciones:</a:t>
          </a:r>
          <a:r>
            <a:rPr lang="es-ES" sz="800" b="0" i="0" u="none" strike="noStrike" baseline="0">
              <a:solidFill>
                <a:srgbClr val="000000"/>
              </a:solidFill>
              <a:latin typeface="Arial"/>
              <a:cs typeface="Arial"/>
            </a:rPr>
            <a:t> Las propiedades que cuenten con construcciones que por su estructura o parte de ésta puedan ser desmontadas parcialmente o en su totalidad, se deberá indicar con el código correspondiente en formato de tasación (1: Prenda). Además de incorporar una descripción detallada de la edificación (programa, estructura, terminaciones, instalaciones), indicando dimensiones (Galpones: luz, altura hombro, altura cumbrera, N° de marcos, etc.) con el fin de identificarlas para posibles registros de prendas.</a:t>
          </a:r>
        </a:p>
        <a:p>
          <a:pPr algn="l" rtl="0">
            <a:lnSpc>
              <a:spcPts val="800"/>
            </a:lnSpc>
            <a:defRPr sz="1000"/>
          </a:pPr>
          <a:r>
            <a:rPr lang="es-ES" sz="800" b="0" i="0" u="none" strike="noStrike" baseline="0">
              <a:solidFill>
                <a:sysClr val="windowText" lastClr="000000"/>
              </a:solidFill>
              <a:latin typeface="Arial"/>
              <a:cs typeface="Arial"/>
            </a:rPr>
            <a:t>Para las propiedades que incluyan edificaciones con estructuras de muros de adobes, adobillos en forma parcial o total, se deberá dejar la edificación a valor cero. En el evento que la construcción, se encuentre en buen estado o recientemente remodelada, está tasación deberá ser despachada a la Unidad de Tasaciones del banco para supervisión.</a:t>
          </a:r>
        </a:p>
        <a:p>
          <a:pPr algn="l" rtl="0">
            <a:lnSpc>
              <a:spcPts val="800"/>
            </a:lnSpc>
            <a:defRPr sz="1000"/>
          </a:pPr>
          <a:r>
            <a:rPr lang="es-ES" sz="800" b="0" i="0" u="none" strike="noStrike" baseline="0">
              <a:solidFill>
                <a:sysClr val="windowText" lastClr="000000"/>
              </a:solidFill>
              <a:latin typeface="Arial"/>
              <a:cs typeface="Arial"/>
            </a:rPr>
            <a:t>De igual forma cuando se tasen construcciones de madera, de carácter “liviano”, montadas sobre pilotes o empalzadas en zonas aisladas deben despacharse a la unidad para la evaluación del seguro.</a:t>
          </a:r>
        </a:p>
        <a:p>
          <a:pPr algn="l" rtl="0">
            <a:lnSpc>
              <a:spcPts val="800"/>
            </a:lnSpc>
            <a:defRPr sz="1000"/>
          </a:pPr>
          <a:endParaRPr lang="es-ES" sz="800" b="0"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Valorización de la Propiedad</a:t>
          </a:r>
          <a:endParaRPr lang="es-ES" sz="800" b="0"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Referencias de mercado:</a:t>
          </a:r>
          <a:r>
            <a:rPr lang="es-ES" sz="800" b="0" i="0" u="none" strike="noStrike" baseline="0">
              <a:solidFill>
                <a:srgbClr val="000000"/>
              </a:solidFill>
              <a:latin typeface="Arial"/>
              <a:cs typeface="Arial"/>
            </a:rPr>
            <a:t> Incluir muestras representativas de valores, que sean comparables y vigentes. No considerar muestras extremas que solamente distorsionan los promedios. Ocurre en casos que la muestra de las referencias presenta importantes distorsiones porque las propiedades no son comparables, ya sea por diferencias considerables de superficie construida o de terreno o bien por el tipo de programa. (Consultas médicas comparadas con oficinas comerciales, programas de vivienda adaptada para comercio con vivienda destinada a residencia, departamentos con estacionamiento comparados con deptos. sin estacionamientos, etc)</a:t>
          </a:r>
        </a:p>
        <a:p>
          <a:pPr algn="l" rtl="0">
            <a:defRPr sz="1000"/>
          </a:pPr>
          <a:endParaRPr lang="es-ES" sz="800" b="1"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Referencias de CBR:</a:t>
          </a:r>
          <a:r>
            <a:rPr lang="es-ES" sz="800" b="0" i="0" u="none" strike="noStrike" baseline="0">
              <a:solidFill>
                <a:srgbClr val="000000"/>
              </a:solidFill>
              <a:latin typeface="Arial"/>
              <a:cs typeface="Arial"/>
            </a:rPr>
            <a:t> Es importante incorporar referencias de Ventas reales y en caso de contar con ellas, éstas no pueden tener mayor antigüedad que 2 años ya que al considerar referencias de mayor antigüedad es posible que estas no presenten validez con las condiciones de mercado actuales. Asimismo para los casos de respuesta a clientes por reclamos de valor, estos datos deben incluir superficies de terreno o edificada, si procediera.</a:t>
          </a:r>
        </a:p>
        <a:p>
          <a:pPr algn="l" rtl="0">
            <a:defRPr sz="1000"/>
          </a:pPr>
          <a:endParaRPr lang="es-ES" sz="800" b="1" i="0" u="none" strike="noStrike" baseline="0">
            <a:solidFill>
              <a:srgbClr val="000000"/>
            </a:solidFill>
            <a:latin typeface="Arial"/>
            <a:cs typeface="Arial"/>
          </a:endParaRPr>
        </a:p>
        <a:p>
          <a:pPr algn="l" rtl="0">
            <a:defRPr sz="1000"/>
          </a:pPr>
          <a:r>
            <a:rPr lang="es-ES" sz="800" b="1" i="0" u="none" strike="noStrike" baseline="0">
              <a:solidFill>
                <a:srgbClr val="000000"/>
              </a:solidFill>
              <a:latin typeface="Arial"/>
              <a:cs typeface="Arial"/>
            </a:rPr>
            <a:t>Metodología y análisis:</a:t>
          </a:r>
          <a:r>
            <a:rPr lang="es-ES" sz="800" b="0" i="0" u="none" strike="noStrike" baseline="0">
              <a:solidFill>
                <a:srgbClr val="000000"/>
              </a:solidFill>
              <a:latin typeface="Arial"/>
              <a:cs typeface="Arial"/>
            </a:rPr>
            <a:t> En este recuadro, lo que esperamos es que el tasador argumente el valor de tasación asignado y las consideraciones que utilizó en base a las características propias y particulares del bien en estudio, además de la metodología de tasación. También es factible mencionar las posibles dificultades para encontrar referencias similares.</a:t>
          </a:r>
        </a:p>
        <a:p>
          <a:pPr algn="l" rtl="0">
            <a:lnSpc>
              <a:spcPts val="800"/>
            </a:lnSpc>
            <a:defRPr sz="1000"/>
          </a:pPr>
          <a:r>
            <a:rPr lang="es-ES" sz="800" b="0" i="0" u="none" strike="noStrike" baseline="0">
              <a:solidFill>
                <a:srgbClr val="000000"/>
              </a:solidFill>
              <a:latin typeface="Arial"/>
              <a:cs typeface="Arial"/>
            </a:rPr>
            <a:t>En la solicitud de tasación generalmente se incluye un valor estimado por cliente, ya sea el valor de compra real o estimación. En caso de haber contado con dicho valor estimado y el valor tasado presente diferencias respecto a este, se debe desarrollar una explicación al respecto; De esta forma es posible evitar consultas posteriores de parte de cliente (debe ir en página 3). En los casos que el valor tasado, difiera en un rango mínimo respecto a dicho valor, conviene mantener el valor estimado por el cliente, siempre que esté dentro del rango de valor de mercado, para evitar enviar a revisión con ofertas de compraventa.</a:t>
          </a:r>
        </a:p>
        <a:p>
          <a:pPr algn="l" rtl="0">
            <a:defRPr sz="1000"/>
          </a:pPr>
          <a:r>
            <a:rPr lang="es-ES" sz="800" b="0" i="0" u="none" strike="noStrike" baseline="0">
              <a:solidFill>
                <a:srgbClr val="000000"/>
              </a:solidFill>
              <a:latin typeface="Arial"/>
              <a:cs typeface="Arial"/>
            </a:rPr>
            <a:t>Para el caso de las retasaciones, se deben verificar los bienes señalados en el informe de tasación anterior e indicar desviaciones de importancia. En esta misma línea cuando se produzcan diferencias considerables entre uno y otro informe de tasación, se deberá argumentar claramente por que se produjo esta variación, independiente que se trata de un tasador distinto al que efectuó el informe original.</a:t>
          </a:r>
        </a:p>
        <a:p>
          <a:pPr algn="l" rtl="0">
            <a:lnSpc>
              <a:spcPts val="800"/>
            </a:lnSpc>
            <a:defRPr sz="1000"/>
          </a:pPr>
          <a:endParaRPr lang="es-ES" sz="800" b="1" i="0" u="none" strike="noStrike" baseline="0">
            <a:solidFill>
              <a:srgbClr val="000000"/>
            </a:solidFill>
            <a:latin typeface="Arial"/>
            <a:cs typeface="Arial"/>
          </a:endParaRPr>
        </a:p>
        <a:p>
          <a:pPr algn="l" rtl="0">
            <a:defRPr sz="1000"/>
          </a:pPr>
          <a:r>
            <a:rPr lang="es-ES" sz="800" b="1" i="0" u="none" strike="noStrike" baseline="0">
              <a:solidFill>
                <a:srgbClr val="000000"/>
              </a:solidFill>
              <a:latin typeface="Arial"/>
              <a:cs typeface="Arial"/>
            </a:rPr>
            <a:t>Calidad de la garantía:</a:t>
          </a:r>
          <a:r>
            <a:rPr lang="es-ES" sz="800" b="0" i="0" u="none" strike="noStrike" baseline="0">
              <a:solidFill>
                <a:srgbClr val="000000"/>
              </a:solidFill>
              <a:latin typeface="Arial"/>
              <a:cs typeface="Arial"/>
            </a:rPr>
            <a:t> Es importante que el tasador tenga una visión crítica de las propiedades en términos de ésta como garantía bancaria. Con las propiedades residenciales por lo general no hay niveles de riesgo, pero existen casos en que debe reconocerse una calidad de garantía mala o no recomendable, como son algunos sitios eriazos en loteos no consolidados, propiedades que presenten franjas de restricción o algún tipo de servidumbre, entre otros.</a:t>
          </a:r>
        </a:p>
        <a:p>
          <a:pPr algn="l" rtl="0">
            <a:lnSpc>
              <a:spcPts val="800"/>
            </a:lnSpc>
            <a:defRPr sz="1000"/>
          </a:pPr>
          <a:endParaRPr lang="es-ES" sz="800" b="1"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Fotografías:</a:t>
          </a:r>
          <a:r>
            <a:rPr lang="es-ES" sz="800" b="0" i="0" u="none" strike="noStrike" baseline="0">
              <a:solidFill>
                <a:srgbClr val="000000"/>
              </a:solidFill>
              <a:latin typeface="Arial"/>
              <a:cs typeface="Arial"/>
            </a:rPr>
            <a:t> Se deberán incluir fotografías que permitan al analista (visador del informe) formarse una apreciación general del bien en estudio. Para lo cual se debe incluir a lo menos las siguientes fotografías; Dos del Sector y dos exteriores de la propiedad, como también del interior (cuando sea posible). Si el tasador quiere incluir más fotografias no es problema el incluir una hoja adicional al informe.  </a:t>
          </a:r>
          <a:r>
            <a:rPr lang="es-ES" sz="800" b="1" i="0" u="none" strike="noStrike" baseline="0">
              <a:solidFill>
                <a:srgbClr val="FF0000"/>
              </a:solidFill>
              <a:latin typeface="Arial"/>
              <a:cs typeface="Arial"/>
            </a:rPr>
            <a:t>No incluir fotografias de personas .</a:t>
          </a:r>
        </a:p>
        <a:p>
          <a:pPr algn="l" rtl="0">
            <a:lnSpc>
              <a:spcPts val="700"/>
            </a:lnSpc>
            <a:defRPr sz="1000"/>
          </a:pPr>
          <a:endParaRPr lang="es-ES" sz="800" b="0" i="0" u="none" strike="noStrike" baseline="0">
            <a:solidFill>
              <a:srgbClr val="000000"/>
            </a:solidFill>
            <a:latin typeface="Arial"/>
            <a:cs typeface="Arial"/>
          </a:endParaRPr>
        </a:p>
        <a:p>
          <a:pPr algn="l" rtl="0">
            <a:lnSpc>
              <a:spcPts val="700"/>
            </a:lnSpc>
            <a:defRPr sz="1000"/>
          </a:pPr>
          <a:r>
            <a:rPr lang="es-ES" sz="800" b="1" i="0" u="none" strike="noStrike" baseline="0">
              <a:solidFill>
                <a:srgbClr val="FF0000"/>
              </a:solidFill>
              <a:latin typeface="Arial"/>
              <a:cs typeface="Arial"/>
            </a:rPr>
            <a:t>En general este es el formato base. Si tasador tiene mas información que quiera registrar puede incluir más hojas en el informe, como por ejemplo: Un mayor número de fotografias, imagenes de los sellos de gases; imagenes de Permisos, Recepción Municpal, planos, etc.</a:t>
          </a:r>
        </a:p>
        <a:p>
          <a:pPr algn="l" rtl="0">
            <a:defRPr sz="1000"/>
          </a:pPr>
          <a:endParaRPr lang="es-ES" sz="800" b="1" i="0" u="none" strike="noStrike" baseline="0">
            <a:solidFill>
              <a:srgbClr val="FF0000"/>
            </a:solidFill>
            <a:latin typeface="Arial"/>
            <a:cs typeface="Arial"/>
          </a:endParaRPr>
        </a:p>
        <a:p>
          <a:pPr algn="l" rtl="0">
            <a:lnSpc>
              <a:spcPts val="1100"/>
            </a:lnSpc>
            <a:defRPr sz="1000"/>
          </a:pP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mailto:gersenn@hotmail.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enableFormatConditionsCalculation="0">
    <tabColor indexed="10"/>
    <pageSetUpPr fitToPage="1"/>
  </sheetPr>
  <dimension ref="A1:AN629"/>
  <sheetViews>
    <sheetView showGridLines="0" tabSelected="1" topLeftCell="G1" zoomScaleSheetLayoutView="100" workbookViewId="0">
      <selection activeCell="U4" sqref="U4:W4"/>
    </sheetView>
  </sheetViews>
  <sheetFormatPr baseColWidth="10" defaultColWidth="10.796875" defaultRowHeight="10" x14ac:dyDescent="0"/>
  <cols>
    <col min="1" max="1" width="1" style="179" customWidth="1"/>
    <col min="2" max="2" width="2.3984375" style="179" customWidth="1"/>
    <col min="3" max="3" width="1" style="179" customWidth="1"/>
    <col min="4" max="4" width="4.796875" style="179" customWidth="1"/>
    <col min="5" max="5" width="11.796875" style="179" customWidth="1"/>
    <col min="6" max="6" width="9.796875" style="179" customWidth="1"/>
    <col min="7" max="7" width="13.3984375" style="179" customWidth="1"/>
    <col min="8" max="8" width="14.796875" style="179" customWidth="1"/>
    <col min="9" max="9" width="8.796875" style="179" customWidth="1"/>
    <col min="10" max="10" width="14.3984375" style="179" customWidth="1"/>
    <col min="11" max="11" width="11.19921875" style="179" customWidth="1"/>
    <col min="12" max="12" width="11.796875" style="179" customWidth="1"/>
    <col min="13" max="13" width="10.796875" style="179" customWidth="1"/>
    <col min="14" max="15" width="11.796875" style="179" customWidth="1"/>
    <col min="16" max="16" width="10.19921875" style="179" customWidth="1"/>
    <col min="17" max="17" width="9.19921875" style="179" customWidth="1"/>
    <col min="18" max="18" width="0.796875" style="179" customWidth="1"/>
    <col min="19" max="19" width="8.796875" style="180" customWidth="1"/>
    <col min="20" max="20" width="11.3984375" style="180" customWidth="1"/>
    <col min="21" max="21" width="12" style="180" customWidth="1"/>
    <col min="22" max="22" width="8.3984375" style="180" customWidth="1"/>
    <col min="23" max="23" width="2.3984375" style="180" customWidth="1"/>
    <col min="24" max="24" width="1" style="180" customWidth="1"/>
    <col min="25" max="28" width="10.796875" style="180"/>
    <col min="29" max="29" width="12" style="179" customWidth="1"/>
    <col min="30" max="16384" width="10.796875" style="180"/>
  </cols>
  <sheetData>
    <row r="1" spans="1:40" ht="12" customHeight="1">
      <c r="A1" s="178"/>
      <c r="B1" s="178"/>
      <c r="C1" s="178"/>
      <c r="D1" s="178"/>
      <c r="E1" s="178"/>
      <c r="F1" s="178"/>
      <c r="G1" s="178"/>
      <c r="H1" s="1007" t="str">
        <f>IF(G83="No Recomendable","INFORME RECHAZADO",IF(I375=1,"INFORME RECHAZADO",IF(R102="Aprobación Pendiente - Solo Referencial","INFORME REFERENCIAL","INFORME DE TASACION")))</f>
        <v>INFORME DE TASACION</v>
      </c>
      <c r="I1" s="1007"/>
      <c r="J1" s="1007"/>
      <c r="K1" s="1007"/>
      <c r="L1" s="1007"/>
      <c r="M1" s="1007"/>
      <c r="N1" s="1007"/>
      <c r="O1" s="1007"/>
      <c r="P1" s="178"/>
      <c r="R1" s="813" t="s">
        <v>556</v>
      </c>
      <c r="S1" s="813"/>
      <c r="T1" s="813"/>
      <c r="U1" s="813"/>
      <c r="V1" s="813"/>
      <c r="W1" s="813"/>
      <c r="X1" s="179"/>
    </row>
    <row r="2" spans="1:40" ht="12" customHeight="1">
      <c r="A2" s="178"/>
      <c r="B2" s="178"/>
      <c r="C2" s="178"/>
      <c r="D2" s="178"/>
      <c r="E2" s="178"/>
      <c r="F2" s="178"/>
      <c r="G2" s="178"/>
      <c r="H2" s="1007"/>
      <c r="I2" s="1007"/>
      <c r="J2" s="1007"/>
      <c r="K2" s="1007"/>
      <c r="L2" s="1007"/>
      <c r="M2" s="1007"/>
      <c r="N2" s="1007"/>
      <c r="O2" s="1007"/>
      <c r="P2" s="178"/>
      <c r="Q2" s="181"/>
      <c r="R2" s="182" t="s">
        <v>519</v>
      </c>
      <c r="S2" s="183"/>
      <c r="T2" s="184"/>
      <c r="U2" s="1020" t="s">
        <v>590</v>
      </c>
      <c r="V2" s="1021"/>
      <c r="W2" s="1022"/>
      <c r="X2" s="179"/>
      <c r="Y2" s="185" t="s">
        <v>35</v>
      </c>
      <c r="AL2" s="180">
        <v>1</v>
      </c>
      <c r="AM2" s="180">
        <v>1</v>
      </c>
      <c r="AN2" s="180">
        <v>1</v>
      </c>
    </row>
    <row r="3" spans="1:40" ht="15">
      <c r="A3" s="178"/>
      <c r="B3" s="178"/>
      <c r="C3" s="178"/>
      <c r="D3" s="178"/>
      <c r="E3" s="178"/>
      <c r="F3" s="178"/>
      <c r="G3" s="178"/>
      <c r="H3" s="1008" t="str">
        <f>IF(R102="","PENDIENTE DE VISACION POR UNIDAD DE TASACIONES",IF(P462=1,"VISADO POR DEPARTAMENTO DE TASACIONES PARA RECUPERADORA",IF(R102="Informe Rechazado"," ",IF(R102="Aprobado por Empresa Tasadora","VISADO POR EMPRESA TASADORA","VISADO POR DEPARTAMENTO DE TASACIONES"))))</f>
        <v>PENDIENTE DE VISACION POR UNIDAD DE TASACIONES</v>
      </c>
      <c r="I3" s="1008"/>
      <c r="J3" s="1008"/>
      <c r="K3" s="1008"/>
      <c r="L3" s="1008"/>
      <c r="M3" s="1008"/>
      <c r="N3" s="1008"/>
      <c r="O3" s="1008"/>
      <c r="P3" s="178"/>
      <c r="R3" s="186" t="s">
        <v>232</v>
      </c>
      <c r="S3" s="187"/>
      <c r="T3" s="188"/>
      <c r="U3" s="1023" t="s">
        <v>622</v>
      </c>
      <c r="V3" s="1024"/>
      <c r="W3" s="1025"/>
      <c r="X3" s="189"/>
      <c r="AL3" s="180">
        <v>2</v>
      </c>
      <c r="AM3" s="180">
        <v>7</v>
      </c>
      <c r="AN3" s="180">
        <v>6</v>
      </c>
    </row>
    <row r="4" spans="1:40" ht="12">
      <c r="A4" s="178"/>
      <c r="G4" s="178"/>
      <c r="H4" s="178"/>
      <c r="I4" s="178"/>
      <c r="J4" s="190"/>
      <c r="K4" s="190"/>
      <c r="L4" s="191"/>
      <c r="R4" s="186" t="s">
        <v>482</v>
      </c>
      <c r="S4" s="187"/>
      <c r="T4" s="188"/>
      <c r="U4" s="1173" t="s">
        <v>627</v>
      </c>
      <c r="V4" s="1026"/>
      <c r="W4" s="1027"/>
      <c r="X4" s="179"/>
      <c r="AL4" s="180">
        <f>SUMPRODUCT(AL2:AN2,AL3:AN3)</f>
        <v>15</v>
      </c>
    </row>
    <row r="5" spans="1:40">
      <c r="G5" s="178"/>
      <c r="H5" s="178"/>
      <c r="I5" s="178"/>
      <c r="O5" s="192"/>
      <c r="R5" s="193" t="s">
        <v>196</v>
      </c>
      <c r="S5" s="194"/>
      <c r="T5" s="195"/>
      <c r="U5" s="814"/>
      <c r="V5" s="815"/>
      <c r="W5" s="816"/>
      <c r="X5" s="179"/>
    </row>
    <row r="6" spans="1:40">
      <c r="A6" s="178"/>
      <c r="B6" s="196"/>
      <c r="C6" s="196"/>
      <c r="D6" s="196"/>
      <c r="E6" s="196"/>
      <c r="F6" s="196"/>
      <c r="G6" s="197"/>
      <c r="H6" s="198"/>
      <c r="I6" s="199"/>
      <c r="J6" s="197"/>
      <c r="K6" s="200"/>
      <c r="L6" s="200"/>
      <c r="M6" s="178"/>
      <c r="N6" s="197"/>
      <c r="O6" s="201"/>
      <c r="P6" s="201"/>
      <c r="X6" s="179"/>
    </row>
    <row r="7" spans="1:40" s="204" customFormat="1" ht="12">
      <c r="A7" s="202"/>
      <c r="B7" s="203" t="s">
        <v>93</v>
      </c>
      <c r="G7" s="936" t="s">
        <v>558</v>
      </c>
      <c r="H7" s="937"/>
      <c r="I7" s="205"/>
      <c r="J7" s="206" t="s">
        <v>32</v>
      </c>
      <c r="K7" s="937" t="s">
        <v>228</v>
      </c>
      <c r="L7" s="937"/>
      <c r="M7" s="937"/>
      <c r="O7" s="206" t="s">
        <v>92</v>
      </c>
      <c r="P7" s="944" t="s">
        <v>591</v>
      </c>
      <c r="Q7" s="945"/>
      <c r="R7" s="945"/>
      <c r="S7" s="945"/>
      <c r="T7" s="945"/>
      <c r="U7" s="945"/>
      <c r="V7" s="945"/>
      <c r="W7" s="207"/>
      <c r="X7" s="202"/>
      <c r="Y7" s="208" t="str">
        <f>IF(N350=1,"Ingresar Tipo tasación (celda G7)","")</f>
        <v/>
      </c>
      <c r="AC7" s="202"/>
    </row>
    <row r="8" spans="1:40" ht="4.5" customHeight="1">
      <c r="A8" s="178"/>
      <c r="B8" s="178"/>
      <c r="C8" s="178"/>
      <c r="D8" s="178"/>
      <c r="E8" s="178"/>
      <c r="F8" s="178"/>
      <c r="G8" s="178"/>
      <c r="H8" s="178"/>
      <c r="I8" s="178"/>
      <c r="J8" s="178"/>
      <c r="K8" s="178"/>
      <c r="L8" s="178"/>
      <c r="M8" s="178"/>
      <c r="N8" s="178"/>
      <c r="O8" s="178"/>
      <c r="P8" s="178"/>
      <c r="Q8" s="178"/>
      <c r="R8" s="178"/>
      <c r="S8" s="178"/>
      <c r="T8" s="178"/>
      <c r="U8" s="178"/>
      <c r="V8" s="178"/>
      <c r="W8" s="178"/>
      <c r="X8" s="179"/>
    </row>
    <row r="9" spans="1:40" ht="12">
      <c r="B9" s="817" t="s">
        <v>253</v>
      </c>
      <c r="C9" s="818"/>
      <c r="D9" s="818"/>
      <c r="E9" s="818"/>
      <c r="F9" s="818"/>
      <c r="G9" s="818"/>
      <c r="H9" s="818"/>
      <c r="I9" s="818"/>
      <c r="J9" s="818"/>
      <c r="K9" s="818"/>
      <c r="L9" s="818"/>
      <c r="M9" s="818"/>
      <c r="N9" s="818"/>
      <c r="O9" s="818"/>
      <c r="P9" s="818"/>
      <c r="Q9" s="818"/>
      <c r="R9" s="818"/>
      <c r="S9" s="818"/>
      <c r="T9" s="818"/>
      <c r="U9" s="818"/>
      <c r="V9" s="818"/>
      <c r="W9" s="819"/>
      <c r="X9" s="179"/>
      <c r="Y9" s="209" t="str">
        <f>IF(N351=1,"Ingresar Unidad Solicitante (celda K7)","")</f>
        <v/>
      </c>
    </row>
    <row r="10" spans="1:40" ht="5.25" customHeight="1">
      <c r="B10" s="210"/>
      <c r="C10" s="211"/>
      <c r="D10" s="211"/>
      <c r="E10" s="211"/>
      <c r="F10" s="211"/>
      <c r="G10" s="211"/>
      <c r="H10" s="211"/>
      <c r="I10" s="211"/>
      <c r="J10" s="211"/>
      <c r="K10" s="211"/>
      <c r="L10" s="211"/>
      <c r="M10" s="211"/>
      <c r="N10" s="211"/>
      <c r="O10" s="211"/>
      <c r="P10" s="211"/>
      <c r="Q10" s="211"/>
      <c r="R10" s="211"/>
      <c r="S10" s="211"/>
      <c r="T10" s="211"/>
      <c r="U10" s="211"/>
      <c r="V10" s="211"/>
      <c r="W10" s="212"/>
      <c r="X10" s="179"/>
      <c r="Y10" s="209"/>
    </row>
    <row r="11" spans="1:40" ht="11">
      <c r="B11" s="820" t="s">
        <v>50</v>
      </c>
      <c r="C11" s="821"/>
      <c r="D11" s="821"/>
      <c r="E11" s="821"/>
      <c r="F11" s="942" t="s">
        <v>592</v>
      </c>
      <c r="G11" s="943"/>
      <c r="H11" s="943"/>
      <c r="I11" s="943"/>
      <c r="J11" s="943"/>
      <c r="K11" s="943"/>
      <c r="L11" s="943"/>
      <c r="M11" s="943"/>
      <c r="N11" s="943"/>
      <c r="O11" s="943"/>
      <c r="P11" s="943"/>
      <c r="Q11" s="189"/>
      <c r="R11" s="213" t="s">
        <v>9</v>
      </c>
      <c r="S11" s="822" t="s">
        <v>593</v>
      </c>
      <c r="T11" s="823"/>
      <c r="U11" s="214" t="s">
        <v>26</v>
      </c>
      <c r="V11" s="693" t="s">
        <v>625</v>
      </c>
      <c r="W11" s="722"/>
      <c r="Y11" s="209" t="str">
        <f>IF(N352=1,"Ingresar Nombre de Ejecutivo (celda P7)","")</f>
        <v/>
      </c>
    </row>
    <row r="12" spans="1:40" ht="11">
      <c r="B12" s="820" t="s">
        <v>51</v>
      </c>
      <c r="C12" s="821"/>
      <c r="D12" s="821"/>
      <c r="E12" s="821"/>
      <c r="F12" s="1014" t="s">
        <v>594</v>
      </c>
      <c r="G12" s="1015"/>
      <c r="H12" s="1015"/>
      <c r="I12" s="1015"/>
      <c r="J12" s="1015"/>
      <c r="K12" s="1015"/>
      <c r="L12" s="1015"/>
      <c r="M12" s="1015"/>
      <c r="N12" s="1015"/>
      <c r="O12" s="1015"/>
      <c r="P12" s="1015"/>
      <c r="Q12" s="189"/>
      <c r="R12" s="213" t="s">
        <v>9</v>
      </c>
      <c r="S12" s="822" t="s">
        <v>595</v>
      </c>
      <c r="T12" s="823"/>
      <c r="U12" s="214" t="s">
        <v>26</v>
      </c>
      <c r="V12" s="693" t="s">
        <v>626</v>
      </c>
      <c r="W12" s="215"/>
      <c r="Y12" s="209" t="str">
        <f>IF(N354=1,"Ingresar Nombre del Cliente (celda F11)","")</f>
        <v/>
      </c>
    </row>
    <row r="13" spans="1:40" ht="11">
      <c r="B13" s="820" t="s">
        <v>211</v>
      </c>
      <c r="C13" s="821"/>
      <c r="D13" s="821"/>
      <c r="E13" s="821"/>
      <c r="F13" s="951" t="s">
        <v>596</v>
      </c>
      <c r="G13" s="952"/>
      <c r="H13" s="952"/>
      <c r="I13" s="952"/>
      <c r="J13" s="1017"/>
      <c r="K13" s="1017"/>
      <c r="L13" s="1016"/>
      <c r="M13" s="1016"/>
      <c r="N13" s="1016"/>
      <c r="O13" s="1016"/>
      <c r="P13" s="1016"/>
      <c r="Q13" s="216" t="s">
        <v>259</v>
      </c>
      <c r="R13" s="953" t="s">
        <v>616</v>
      </c>
      <c r="S13" s="954"/>
      <c r="T13" s="954"/>
      <c r="U13" s="954"/>
      <c r="V13" s="954"/>
      <c r="W13" s="215"/>
      <c r="Y13" s="209" t="e">
        <f>IF(N355=1,"N° de Rut Cliente no Corresponde (celda S11 - V11)","")</f>
        <v>#VALUE!</v>
      </c>
    </row>
    <row r="14" spans="1:40" ht="11">
      <c r="B14" s="217" t="s">
        <v>496</v>
      </c>
      <c r="C14" s="218"/>
      <c r="D14" s="218"/>
      <c r="E14" s="218"/>
      <c r="F14" s="953" t="s">
        <v>597</v>
      </c>
      <c r="G14" s="954"/>
      <c r="H14" s="954"/>
      <c r="I14" s="954"/>
      <c r="J14" s="954"/>
      <c r="K14" s="954"/>
      <c r="L14" s="954"/>
      <c r="M14" s="954"/>
      <c r="N14" s="954"/>
      <c r="O14" s="219" t="s">
        <v>193</v>
      </c>
      <c r="P14" s="711" t="s">
        <v>601</v>
      </c>
      <c r="R14" s="189"/>
      <c r="S14" s="220" t="s">
        <v>563</v>
      </c>
      <c r="T14" s="966" t="s">
        <v>602</v>
      </c>
      <c r="U14" s="967"/>
      <c r="V14" s="967"/>
      <c r="W14" s="215"/>
      <c r="Y14" s="209"/>
    </row>
    <row r="15" spans="1:40" ht="11">
      <c r="B15" s="221" t="s">
        <v>40</v>
      </c>
      <c r="C15" s="222"/>
      <c r="D15" s="222"/>
      <c r="E15" s="222"/>
      <c r="F15" s="968" t="s">
        <v>598</v>
      </c>
      <c r="G15" s="969"/>
      <c r="H15" s="969"/>
      <c r="I15" s="223"/>
      <c r="J15" s="224" t="s">
        <v>41</v>
      </c>
      <c r="K15" s="968" t="s">
        <v>600</v>
      </c>
      <c r="L15" s="969"/>
      <c r="M15" s="969"/>
      <c r="N15" s="225"/>
      <c r="O15" s="213" t="s">
        <v>31</v>
      </c>
      <c r="P15" s="968" t="s">
        <v>599</v>
      </c>
      <c r="Q15" s="969"/>
      <c r="R15" s="969"/>
      <c r="S15" s="969"/>
      <c r="T15" s="969"/>
      <c r="U15" s="969"/>
      <c r="V15" s="969"/>
      <c r="W15" s="215"/>
      <c r="Y15" s="209" t="e">
        <f>IF(N356=1,"N° de Rut Propietario no Corresponde (celda S12 - V12)","")</f>
        <v>#VALUE!</v>
      </c>
    </row>
    <row r="16" spans="1:40" ht="5.25" customHeight="1">
      <c r="B16" s="226"/>
      <c r="C16" s="227"/>
      <c r="D16" s="227"/>
      <c r="E16" s="227"/>
      <c r="F16" s="228"/>
      <c r="G16" s="228"/>
      <c r="H16" s="228"/>
      <c r="I16" s="229"/>
      <c r="J16" s="230"/>
      <c r="K16" s="229"/>
      <c r="L16" s="230"/>
      <c r="M16" s="231"/>
      <c r="N16" s="230"/>
      <c r="O16" s="227"/>
      <c r="P16" s="227"/>
      <c r="Q16" s="232"/>
      <c r="R16" s="231"/>
      <c r="S16" s="233"/>
      <c r="T16" s="233"/>
      <c r="U16" s="233"/>
      <c r="V16" s="233"/>
      <c r="W16" s="234"/>
      <c r="Y16" s="209"/>
    </row>
    <row r="17" spans="1:25" ht="6" customHeight="1">
      <c r="A17" s="178"/>
      <c r="B17" s="235"/>
      <c r="C17" s="235"/>
      <c r="D17" s="235"/>
      <c r="E17" s="235"/>
      <c r="F17" s="235"/>
      <c r="G17" s="235"/>
      <c r="H17" s="235"/>
      <c r="I17" s="235"/>
      <c r="J17" s="235"/>
      <c r="K17" s="235"/>
      <c r="L17" s="235"/>
      <c r="M17" s="235"/>
      <c r="N17" s="235"/>
      <c r="O17" s="235"/>
      <c r="P17" s="235"/>
      <c r="Q17" s="235"/>
      <c r="R17" s="235"/>
      <c r="S17" s="235"/>
      <c r="T17" s="235"/>
      <c r="U17" s="235"/>
      <c r="V17" s="235"/>
      <c r="W17" s="235"/>
    </row>
    <row r="18" spans="1:25" ht="12">
      <c r="A18" s="178"/>
      <c r="B18" s="971" t="s">
        <v>254</v>
      </c>
      <c r="C18" s="972"/>
      <c r="D18" s="972"/>
      <c r="E18" s="972"/>
      <c r="F18" s="972"/>
      <c r="G18" s="972"/>
      <c r="H18" s="972"/>
      <c r="I18" s="972"/>
      <c r="J18" s="972"/>
      <c r="K18" s="972"/>
      <c r="L18" s="972"/>
      <c r="M18" s="972"/>
      <c r="N18" s="972"/>
      <c r="O18" s="972"/>
      <c r="P18" s="972"/>
      <c r="Q18" s="972"/>
      <c r="R18" s="972"/>
      <c r="S18" s="972"/>
      <c r="T18" s="972"/>
      <c r="U18" s="972"/>
      <c r="V18" s="972"/>
      <c r="W18" s="973"/>
      <c r="Y18" s="209" t="str">
        <f>IF(N357=1,"Ingresar Tipo de Bien (celda F13)","")</f>
        <v/>
      </c>
    </row>
    <row r="19" spans="1:25" ht="10.25" customHeight="1">
      <c r="A19" s="178"/>
      <c r="B19" s="957" t="s">
        <v>603</v>
      </c>
      <c r="C19" s="958"/>
      <c r="D19" s="958"/>
      <c r="E19" s="958"/>
      <c r="F19" s="958"/>
      <c r="G19" s="958"/>
      <c r="H19" s="958"/>
      <c r="I19" s="958"/>
      <c r="J19" s="958"/>
      <c r="K19" s="958"/>
      <c r="L19" s="958"/>
      <c r="M19" s="958"/>
      <c r="N19" s="958"/>
      <c r="O19" s="958"/>
      <c r="P19" s="958"/>
      <c r="Q19" s="958"/>
      <c r="R19" s="958"/>
      <c r="S19" s="958"/>
      <c r="T19" s="958"/>
      <c r="U19" s="958"/>
      <c r="V19" s="958"/>
      <c r="W19" s="959"/>
      <c r="Y19" s="209" t="str">
        <f>IF(N358=1,"Ingresar Rol SII (celda Q30)","")</f>
        <v/>
      </c>
    </row>
    <row r="20" spans="1:25" ht="10.25" customHeight="1">
      <c r="A20" s="178"/>
      <c r="B20" s="960"/>
      <c r="C20" s="961"/>
      <c r="D20" s="961"/>
      <c r="E20" s="961"/>
      <c r="F20" s="961"/>
      <c r="G20" s="961"/>
      <c r="H20" s="961"/>
      <c r="I20" s="961"/>
      <c r="J20" s="961"/>
      <c r="K20" s="961"/>
      <c r="L20" s="961"/>
      <c r="M20" s="961"/>
      <c r="N20" s="961"/>
      <c r="O20" s="961"/>
      <c r="P20" s="961"/>
      <c r="Q20" s="961"/>
      <c r="R20" s="961"/>
      <c r="S20" s="961"/>
      <c r="T20" s="961"/>
      <c r="U20" s="961"/>
      <c r="V20" s="961"/>
      <c r="W20" s="962"/>
      <c r="Y20" s="209" t="str">
        <f>IF(N359=1,"Ingresar Recepción Municipal (celda J31)","")</f>
        <v/>
      </c>
    </row>
    <row r="21" spans="1:25" ht="10.25" customHeight="1">
      <c r="A21" s="178"/>
      <c r="B21" s="960"/>
      <c r="C21" s="961"/>
      <c r="D21" s="961"/>
      <c r="E21" s="961"/>
      <c r="F21" s="961"/>
      <c r="G21" s="961"/>
      <c r="H21" s="961"/>
      <c r="I21" s="961"/>
      <c r="J21" s="961"/>
      <c r="K21" s="961"/>
      <c r="L21" s="961"/>
      <c r="M21" s="961"/>
      <c r="N21" s="961"/>
      <c r="O21" s="961"/>
      <c r="P21" s="961"/>
      <c r="Q21" s="961"/>
      <c r="R21" s="961"/>
      <c r="S21" s="961"/>
      <c r="T21" s="961"/>
      <c r="U21" s="961"/>
      <c r="V21" s="961"/>
      <c r="W21" s="962"/>
      <c r="Y21" s="209"/>
    </row>
    <row r="22" spans="1:25" ht="10.25" customHeight="1">
      <c r="A22" s="178"/>
      <c r="B22" s="960"/>
      <c r="C22" s="961"/>
      <c r="D22" s="961"/>
      <c r="E22" s="961"/>
      <c r="F22" s="961"/>
      <c r="G22" s="961"/>
      <c r="H22" s="961"/>
      <c r="I22" s="961"/>
      <c r="J22" s="961"/>
      <c r="K22" s="961"/>
      <c r="L22" s="961"/>
      <c r="M22" s="961"/>
      <c r="N22" s="961"/>
      <c r="O22" s="961"/>
      <c r="P22" s="961"/>
      <c r="Q22" s="961"/>
      <c r="R22" s="961"/>
      <c r="S22" s="961"/>
      <c r="T22" s="961"/>
      <c r="U22" s="961"/>
      <c r="V22" s="961"/>
      <c r="W22" s="962"/>
      <c r="Y22" s="209"/>
    </row>
    <row r="23" spans="1:25" ht="10.25" customHeight="1">
      <c r="A23" s="178"/>
      <c r="B23" s="960"/>
      <c r="C23" s="961"/>
      <c r="D23" s="961"/>
      <c r="E23" s="961"/>
      <c r="F23" s="961"/>
      <c r="G23" s="961"/>
      <c r="H23" s="961"/>
      <c r="I23" s="961"/>
      <c r="J23" s="961"/>
      <c r="K23" s="961"/>
      <c r="L23" s="961"/>
      <c r="M23" s="961"/>
      <c r="N23" s="961"/>
      <c r="O23" s="961"/>
      <c r="P23" s="961"/>
      <c r="Q23" s="961"/>
      <c r="R23" s="961"/>
      <c r="S23" s="961"/>
      <c r="T23" s="961"/>
      <c r="U23" s="961"/>
      <c r="V23" s="961"/>
      <c r="W23" s="962"/>
      <c r="Y23" s="209"/>
    </row>
    <row r="24" spans="1:25" ht="10.25" customHeight="1">
      <c r="A24" s="178"/>
      <c r="B24" s="960"/>
      <c r="C24" s="961"/>
      <c r="D24" s="961"/>
      <c r="E24" s="961"/>
      <c r="F24" s="961"/>
      <c r="G24" s="961"/>
      <c r="H24" s="961"/>
      <c r="I24" s="961"/>
      <c r="J24" s="961"/>
      <c r="K24" s="961"/>
      <c r="L24" s="961"/>
      <c r="M24" s="961"/>
      <c r="N24" s="961"/>
      <c r="O24" s="961"/>
      <c r="P24" s="961"/>
      <c r="Q24" s="961"/>
      <c r="R24" s="961"/>
      <c r="S24" s="961"/>
      <c r="T24" s="961"/>
      <c r="U24" s="961"/>
      <c r="V24" s="961"/>
      <c r="W24" s="962"/>
      <c r="Y24" s="209"/>
    </row>
    <row r="25" spans="1:25" ht="10.25" customHeight="1">
      <c r="A25" s="178"/>
      <c r="B25" s="960"/>
      <c r="C25" s="961"/>
      <c r="D25" s="961"/>
      <c r="E25" s="961"/>
      <c r="F25" s="961"/>
      <c r="G25" s="961"/>
      <c r="H25" s="961"/>
      <c r="I25" s="961"/>
      <c r="J25" s="961"/>
      <c r="K25" s="961"/>
      <c r="L25" s="961"/>
      <c r="M25" s="961"/>
      <c r="N25" s="961"/>
      <c r="O25" s="961"/>
      <c r="P25" s="961"/>
      <c r="Q25" s="961"/>
      <c r="R25" s="961"/>
      <c r="S25" s="961"/>
      <c r="T25" s="961"/>
      <c r="U25" s="961"/>
      <c r="V25" s="961"/>
      <c r="W25" s="962"/>
      <c r="Y25" s="209"/>
    </row>
    <row r="26" spans="1:25" ht="10.25" customHeight="1">
      <c r="A26" s="178"/>
      <c r="B26" s="960"/>
      <c r="C26" s="961"/>
      <c r="D26" s="961"/>
      <c r="E26" s="961"/>
      <c r="F26" s="961"/>
      <c r="G26" s="961"/>
      <c r="H26" s="961"/>
      <c r="I26" s="961"/>
      <c r="J26" s="961"/>
      <c r="K26" s="961"/>
      <c r="L26" s="961"/>
      <c r="M26" s="961"/>
      <c r="N26" s="961"/>
      <c r="O26" s="961"/>
      <c r="P26" s="961"/>
      <c r="Q26" s="961"/>
      <c r="R26" s="961"/>
      <c r="S26" s="961"/>
      <c r="T26" s="961"/>
      <c r="U26" s="961"/>
      <c r="V26" s="961"/>
      <c r="W26" s="962"/>
      <c r="Y26" s="209"/>
    </row>
    <row r="27" spans="1:25" ht="10.25" customHeight="1">
      <c r="A27" s="178"/>
      <c r="B27" s="960"/>
      <c r="C27" s="961"/>
      <c r="D27" s="961"/>
      <c r="E27" s="961"/>
      <c r="F27" s="961"/>
      <c r="G27" s="961"/>
      <c r="H27" s="961"/>
      <c r="I27" s="961"/>
      <c r="J27" s="961"/>
      <c r="K27" s="961"/>
      <c r="L27" s="961"/>
      <c r="M27" s="961"/>
      <c r="N27" s="961"/>
      <c r="O27" s="961"/>
      <c r="P27" s="961"/>
      <c r="Q27" s="961"/>
      <c r="R27" s="961"/>
      <c r="S27" s="961"/>
      <c r="T27" s="961"/>
      <c r="U27" s="961"/>
      <c r="V27" s="961"/>
      <c r="W27" s="962"/>
      <c r="Y27" s="209"/>
    </row>
    <row r="28" spans="1:25" ht="10.25" customHeight="1">
      <c r="A28" s="178"/>
      <c r="B28" s="960"/>
      <c r="C28" s="961"/>
      <c r="D28" s="961"/>
      <c r="E28" s="961"/>
      <c r="F28" s="961"/>
      <c r="G28" s="961"/>
      <c r="H28" s="961"/>
      <c r="I28" s="961"/>
      <c r="J28" s="961"/>
      <c r="K28" s="961"/>
      <c r="L28" s="961"/>
      <c r="M28" s="961"/>
      <c r="N28" s="961"/>
      <c r="O28" s="961"/>
      <c r="P28" s="961"/>
      <c r="Q28" s="961"/>
      <c r="R28" s="961"/>
      <c r="S28" s="961"/>
      <c r="T28" s="961"/>
      <c r="U28" s="961"/>
      <c r="V28" s="961"/>
      <c r="W28" s="962"/>
      <c r="Y28" s="209"/>
    </row>
    <row r="29" spans="1:25" ht="10.25" customHeight="1">
      <c r="A29" s="178"/>
      <c r="B29" s="960"/>
      <c r="C29" s="961"/>
      <c r="D29" s="961"/>
      <c r="E29" s="961"/>
      <c r="F29" s="961"/>
      <c r="G29" s="961"/>
      <c r="H29" s="961"/>
      <c r="I29" s="961"/>
      <c r="J29" s="961"/>
      <c r="K29" s="961"/>
      <c r="L29" s="961"/>
      <c r="M29" s="961"/>
      <c r="N29" s="961"/>
      <c r="O29" s="961"/>
      <c r="P29" s="961"/>
      <c r="Q29" s="961"/>
      <c r="R29" s="961"/>
      <c r="S29" s="961"/>
      <c r="T29" s="961"/>
      <c r="U29" s="961"/>
      <c r="V29" s="961"/>
      <c r="W29" s="962"/>
    </row>
    <row r="30" spans="1:25" ht="10.25" customHeight="1">
      <c r="A30" s="178"/>
      <c r="B30" s="960"/>
      <c r="C30" s="961"/>
      <c r="D30" s="961"/>
      <c r="E30" s="961"/>
      <c r="F30" s="961"/>
      <c r="G30" s="961"/>
      <c r="H30" s="961"/>
      <c r="I30" s="961"/>
      <c r="J30" s="961"/>
      <c r="K30" s="961"/>
      <c r="L30" s="961"/>
      <c r="M30" s="961"/>
      <c r="N30" s="961"/>
      <c r="O30" s="961"/>
      <c r="P30" s="961"/>
      <c r="Q30" s="961"/>
      <c r="R30" s="961"/>
      <c r="S30" s="961"/>
      <c r="T30" s="961"/>
      <c r="U30" s="961"/>
      <c r="V30" s="961"/>
      <c r="W30" s="962"/>
    </row>
    <row r="31" spans="1:25" ht="3.75" customHeight="1">
      <c r="A31" s="178"/>
      <c r="B31" s="960"/>
      <c r="C31" s="961"/>
      <c r="D31" s="961"/>
      <c r="E31" s="961"/>
      <c r="F31" s="961"/>
      <c r="G31" s="961"/>
      <c r="H31" s="961"/>
      <c r="I31" s="961"/>
      <c r="J31" s="961"/>
      <c r="K31" s="961"/>
      <c r="L31" s="961"/>
      <c r="M31" s="961"/>
      <c r="N31" s="961"/>
      <c r="O31" s="961"/>
      <c r="P31" s="961"/>
      <c r="Q31" s="961"/>
      <c r="R31" s="961"/>
      <c r="S31" s="961"/>
      <c r="T31" s="961"/>
      <c r="U31" s="961"/>
      <c r="V31" s="961"/>
      <c r="W31" s="962"/>
    </row>
    <row r="32" spans="1:25" ht="10.25" hidden="1" customHeight="1">
      <c r="A32" s="178"/>
      <c r="B32" s="960"/>
      <c r="C32" s="961"/>
      <c r="D32" s="961"/>
      <c r="E32" s="961"/>
      <c r="F32" s="961"/>
      <c r="G32" s="961"/>
      <c r="H32" s="961"/>
      <c r="I32" s="961"/>
      <c r="J32" s="961"/>
      <c r="K32" s="961"/>
      <c r="L32" s="961"/>
      <c r="M32" s="961"/>
      <c r="N32" s="961"/>
      <c r="O32" s="961"/>
      <c r="P32" s="961"/>
      <c r="Q32" s="961"/>
      <c r="R32" s="961"/>
      <c r="S32" s="961"/>
      <c r="T32" s="961"/>
      <c r="U32" s="961"/>
      <c r="V32" s="961"/>
      <c r="W32" s="962"/>
    </row>
    <row r="33" spans="1:25" ht="10.25" hidden="1" customHeight="1">
      <c r="A33" s="178"/>
      <c r="B33" s="963"/>
      <c r="C33" s="964"/>
      <c r="D33" s="964"/>
      <c r="E33" s="964"/>
      <c r="F33" s="964"/>
      <c r="G33" s="964"/>
      <c r="H33" s="964"/>
      <c r="I33" s="964"/>
      <c r="J33" s="964"/>
      <c r="K33" s="964"/>
      <c r="L33" s="964"/>
      <c r="M33" s="964"/>
      <c r="N33" s="964"/>
      <c r="O33" s="964"/>
      <c r="P33" s="964"/>
      <c r="Q33" s="964"/>
      <c r="R33" s="964"/>
      <c r="S33" s="964"/>
      <c r="T33" s="964"/>
      <c r="U33" s="964"/>
      <c r="V33" s="964"/>
      <c r="W33" s="965"/>
    </row>
    <row r="34" spans="1:25" ht="5" customHeight="1">
      <c r="A34" s="178"/>
      <c r="B34" s="236"/>
      <c r="C34" s="236"/>
      <c r="D34" s="236"/>
      <c r="E34" s="236"/>
      <c r="F34" s="236"/>
      <c r="G34" s="236"/>
      <c r="H34" s="236"/>
      <c r="I34" s="236"/>
      <c r="J34" s="236"/>
      <c r="K34" s="236"/>
      <c r="L34" s="236"/>
      <c r="M34" s="236"/>
      <c r="N34" s="236"/>
      <c r="O34" s="236"/>
      <c r="P34" s="236"/>
      <c r="Q34" s="236"/>
      <c r="R34" s="236"/>
      <c r="S34" s="236"/>
      <c r="T34" s="236"/>
      <c r="U34" s="236"/>
      <c r="V34" s="236"/>
      <c r="W34" s="236"/>
    </row>
    <row r="35" spans="1:25" ht="12">
      <c r="A35" s="178"/>
      <c r="B35" s="971" t="s">
        <v>262</v>
      </c>
      <c r="C35" s="1030"/>
      <c r="D35" s="1030"/>
      <c r="E35" s="1030"/>
      <c r="F35" s="1030"/>
      <c r="G35" s="1030"/>
      <c r="H35" s="1030"/>
      <c r="I35" s="1030"/>
      <c r="J35" s="1030"/>
      <c r="K35" s="1030"/>
      <c r="L35" s="1030"/>
      <c r="M35" s="1030"/>
      <c r="N35" s="1030"/>
      <c r="O35" s="1030"/>
      <c r="P35" s="1030"/>
      <c r="Q35" s="1030"/>
      <c r="R35" s="1030"/>
      <c r="S35" s="1030"/>
      <c r="T35" s="1030"/>
      <c r="U35" s="1030"/>
      <c r="V35" s="1030"/>
      <c r="W35" s="1031"/>
    </row>
    <row r="36" spans="1:25" ht="5.25" customHeight="1">
      <c r="A36" s="178"/>
      <c r="B36" s="237"/>
      <c r="C36" s="238"/>
      <c r="D36" s="238"/>
      <c r="E36" s="238"/>
      <c r="F36" s="238"/>
      <c r="G36" s="238"/>
      <c r="H36" s="238"/>
      <c r="I36" s="238"/>
      <c r="J36" s="238"/>
      <c r="K36" s="238"/>
      <c r="L36" s="238"/>
      <c r="M36" s="238"/>
      <c r="N36" s="238"/>
      <c r="O36" s="238"/>
      <c r="P36" s="238"/>
      <c r="Q36" s="238"/>
      <c r="R36" s="238"/>
      <c r="S36" s="238"/>
      <c r="T36" s="238"/>
      <c r="U36" s="238"/>
      <c r="V36" s="238"/>
      <c r="W36" s="239"/>
      <c r="X36" s="240"/>
      <c r="Y36" s="209"/>
    </row>
    <row r="37" spans="1:25">
      <c r="A37" s="178"/>
      <c r="B37" s="241" t="s">
        <v>220</v>
      </c>
      <c r="C37" s="242"/>
      <c r="D37" s="242"/>
      <c r="E37" s="242"/>
      <c r="F37" s="242"/>
      <c r="G37" s="242"/>
      <c r="H37" s="243" t="s">
        <v>25</v>
      </c>
      <c r="I37" s="242"/>
      <c r="J37" s="244" t="s">
        <v>193</v>
      </c>
      <c r="K37" s="244" t="s">
        <v>1</v>
      </c>
      <c r="L37" s="970" t="s">
        <v>221</v>
      </c>
      <c r="M37" s="970"/>
      <c r="N37" s="245"/>
      <c r="O37" s="246" t="s">
        <v>236</v>
      </c>
      <c r="P37" s="245"/>
      <c r="Q37" s="247"/>
      <c r="R37" s="247"/>
      <c r="S37" s="245"/>
      <c r="T37" s="245"/>
      <c r="U37" s="242"/>
      <c r="V37" s="242"/>
      <c r="W37" s="248"/>
      <c r="X37" s="245"/>
      <c r="Y37" s="209"/>
    </row>
    <row r="38" spans="1:25">
      <c r="A38" s="178"/>
      <c r="B38" s="249" t="s">
        <v>464</v>
      </c>
      <c r="C38" s="242"/>
      <c r="D38" s="242"/>
      <c r="E38" s="245"/>
      <c r="F38" s="718" t="s">
        <v>615</v>
      </c>
      <c r="G38" s="236"/>
      <c r="H38" s="242" t="s">
        <v>226</v>
      </c>
      <c r="I38" s="242"/>
      <c r="J38" s="714" t="s">
        <v>608</v>
      </c>
      <c r="K38" s="715" t="s">
        <v>609</v>
      </c>
      <c r="L38" s="955" t="s">
        <v>584</v>
      </c>
      <c r="M38" s="956"/>
      <c r="N38" s="245"/>
      <c r="O38" s="251" t="s">
        <v>263</v>
      </c>
      <c r="P38" s="236"/>
      <c r="Q38" s="949" t="s">
        <v>617</v>
      </c>
      <c r="R38" s="950"/>
      <c r="S38" s="950"/>
      <c r="T38" s="950"/>
      <c r="U38" s="950"/>
      <c r="V38" s="950"/>
      <c r="W38" s="252"/>
      <c r="X38" s="253"/>
      <c r="Y38" s="209"/>
    </row>
    <row r="39" spans="1:25">
      <c r="A39" s="178"/>
      <c r="B39" s="249" t="s">
        <v>52</v>
      </c>
      <c r="C39" s="242"/>
      <c r="D39" s="242"/>
      <c r="E39" s="245"/>
      <c r="F39" s="712" t="s">
        <v>605</v>
      </c>
      <c r="G39" s="254" t="s">
        <v>42</v>
      </c>
      <c r="H39" s="242" t="s">
        <v>227</v>
      </c>
      <c r="I39" s="242"/>
      <c r="J39" s="694" t="s">
        <v>610</v>
      </c>
      <c r="K39" s="717" t="s">
        <v>611</v>
      </c>
      <c r="L39" s="955" t="s">
        <v>584</v>
      </c>
      <c r="M39" s="956"/>
      <c r="N39" s="245"/>
      <c r="O39" s="251" t="s">
        <v>267</v>
      </c>
      <c r="P39" s="236"/>
      <c r="Q39" s="949" t="s">
        <v>618</v>
      </c>
      <c r="R39" s="950"/>
      <c r="S39" s="950"/>
      <c r="T39" s="950"/>
      <c r="U39" s="950"/>
      <c r="V39" s="950"/>
      <c r="W39" s="256"/>
      <c r="X39" s="257"/>
      <c r="Y39" s="209"/>
    </row>
    <row r="40" spans="1:25">
      <c r="A40" s="178"/>
      <c r="B40" s="249" t="s">
        <v>194</v>
      </c>
      <c r="C40" s="242"/>
      <c r="D40" s="242"/>
      <c r="E40" s="245"/>
      <c r="F40" s="712" t="s">
        <v>606</v>
      </c>
      <c r="G40" s="254" t="s">
        <v>42</v>
      </c>
      <c r="H40" s="242" t="s">
        <v>225</v>
      </c>
      <c r="I40" s="242"/>
      <c r="J40" s="255"/>
      <c r="K40" s="258"/>
      <c r="L40" s="976"/>
      <c r="M40" s="956"/>
      <c r="N40" s="245"/>
      <c r="O40" s="236" t="s">
        <v>223</v>
      </c>
      <c r="P40" s="236"/>
      <c r="Q40" s="1012" t="s">
        <v>604</v>
      </c>
      <c r="R40" s="1013"/>
      <c r="S40" s="1013"/>
      <c r="T40" s="1013"/>
      <c r="U40" s="1013"/>
      <c r="V40" s="1013"/>
      <c r="W40" s="181"/>
      <c r="X40" s="179"/>
      <c r="Y40" s="209"/>
    </row>
    <row r="41" spans="1:25">
      <c r="A41" s="178"/>
      <c r="B41" s="259" t="s">
        <v>219</v>
      </c>
      <c r="C41" s="242"/>
      <c r="D41" s="242"/>
      <c r="E41" s="245"/>
      <c r="F41" s="716" t="s">
        <v>624</v>
      </c>
      <c r="G41" s="254" t="s">
        <v>42</v>
      </c>
      <c r="H41" s="242" t="s">
        <v>227</v>
      </c>
      <c r="I41" s="242"/>
      <c r="J41" s="250"/>
      <c r="K41" s="260"/>
      <c r="L41" s="976"/>
      <c r="M41" s="956"/>
      <c r="N41" s="245"/>
      <c r="O41" s="1032" t="s">
        <v>237</v>
      </c>
      <c r="P41" s="1032"/>
      <c r="Q41" s="1012"/>
      <c r="R41" s="1013"/>
      <c r="S41" s="989"/>
      <c r="T41" s="989"/>
      <c r="U41" s="989"/>
      <c r="V41" s="989"/>
      <c r="W41" s="248"/>
      <c r="Y41" s="209"/>
    </row>
    <row r="42" spans="1:25">
      <c r="A42" s="178"/>
      <c r="B42" s="249" t="s">
        <v>222</v>
      </c>
      <c r="C42" s="261"/>
      <c r="D42" s="261"/>
      <c r="E42" s="261"/>
      <c r="F42" s="713" t="s">
        <v>607</v>
      </c>
      <c r="G42" s="254"/>
      <c r="H42" s="242" t="s">
        <v>195</v>
      </c>
      <c r="I42" s="242"/>
      <c r="J42" s="1018" t="s">
        <v>612</v>
      </c>
      <c r="K42" s="1019"/>
      <c r="L42" s="1019"/>
      <c r="M42" s="1019"/>
      <c r="N42" s="245"/>
      <c r="O42" s="262" t="s">
        <v>276</v>
      </c>
      <c r="P42" s="189"/>
      <c r="Q42" s="1028" t="s">
        <v>614</v>
      </c>
      <c r="R42" s="1029"/>
      <c r="S42" s="1029"/>
      <c r="T42" s="1029"/>
      <c r="U42" s="1029"/>
      <c r="V42" s="1029"/>
      <c r="W42" s="248"/>
      <c r="Y42" s="209"/>
    </row>
    <row r="43" spans="1:25">
      <c r="A43" s="178"/>
      <c r="B43" s="263"/>
      <c r="C43" s="189"/>
      <c r="D43" s="189"/>
      <c r="E43" s="189"/>
      <c r="F43" s="189"/>
      <c r="G43" s="242"/>
      <c r="H43" s="242" t="s">
        <v>195</v>
      </c>
      <c r="I43" s="242"/>
      <c r="J43" s="978" t="s">
        <v>613</v>
      </c>
      <c r="K43" s="979"/>
      <c r="L43" s="979"/>
      <c r="M43" s="979"/>
      <c r="N43" s="245"/>
      <c r="O43" s="245"/>
      <c r="P43" s="245"/>
      <c r="Q43" s="245"/>
      <c r="R43" s="245"/>
      <c r="S43" s="245"/>
      <c r="T43" s="245"/>
      <c r="U43" s="245"/>
      <c r="V43" s="245"/>
      <c r="W43" s="248"/>
      <c r="Y43" s="209"/>
    </row>
    <row r="44" spans="1:25">
      <c r="B44" s="264"/>
      <c r="C44" s="265"/>
      <c r="D44" s="265"/>
      <c r="E44" s="265"/>
      <c r="F44" s="265"/>
      <c r="G44" s="266"/>
      <c r="H44" s="266"/>
      <c r="I44" s="267"/>
      <c r="J44" s="265"/>
      <c r="K44" s="265"/>
      <c r="L44" s="265"/>
      <c r="M44" s="265"/>
      <c r="N44" s="265"/>
      <c r="O44" s="265"/>
      <c r="P44" s="231"/>
      <c r="Q44" s="266"/>
      <c r="R44" s="266"/>
      <c r="S44" s="266"/>
      <c r="T44" s="266"/>
      <c r="U44" s="266"/>
      <c r="V44" s="266"/>
      <c r="W44" s="234"/>
      <c r="Y44" s="209"/>
    </row>
    <row r="45" spans="1:25" ht="5" customHeight="1" thickBot="1">
      <c r="B45" s="189"/>
      <c r="C45" s="189"/>
      <c r="D45" s="189"/>
      <c r="E45" s="189"/>
      <c r="F45" s="189"/>
      <c r="G45" s="189"/>
      <c r="H45" s="189"/>
      <c r="I45" s="189"/>
      <c r="J45" s="189"/>
      <c r="K45" s="189"/>
      <c r="L45" s="189"/>
      <c r="M45" s="189"/>
      <c r="N45" s="189"/>
      <c r="O45" s="189"/>
      <c r="P45" s="189"/>
      <c r="Q45" s="189"/>
      <c r="R45" s="189"/>
      <c r="S45" s="245"/>
      <c r="T45" s="245"/>
      <c r="U45" s="245"/>
      <c r="V45" s="245"/>
      <c r="W45" s="245"/>
    </row>
    <row r="46" spans="1:25" ht="13" thickBot="1">
      <c r="B46" s="995" t="s">
        <v>278</v>
      </c>
      <c r="C46" s="996"/>
      <c r="D46" s="996"/>
      <c r="E46" s="996"/>
      <c r="F46" s="996"/>
      <c r="G46" s="996"/>
      <c r="H46" s="996"/>
      <c r="I46" s="996"/>
      <c r="J46" s="996"/>
      <c r="K46" s="996"/>
      <c r="L46" s="996"/>
      <c r="M46" s="996"/>
      <c r="N46" s="996"/>
      <c r="O46" s="996"/>
      <c r="P46" s="996"/>
      <c r="Q46" s="997"/>
      <c r="R46" s="268"/>
      <c r="S46" s="1009" t="s">
        <v>520</v>
      </c>
      <c r="T46" s="1010"/>
      <c r="U46" s="1010"/>
      <c r="V46" s="1010"/>
      <c r="W46" s="1011"/>
    </row>
    <row r="47" spans="1:25" s="179" customFormat="1" ht="4.5" customHeight="1" thickBot="1">
      <c r="B47" s="269"/>
      <c r="C47" s="189"/>
      <c r="D47" s="189"/>
      <c r="E47" s="189"/>
      <c r="F47" s="189"/>
      <c r="G47" s="189"/>
      <c r="H47" s="189"/>
      <c r="I47" s="189"/>
      <c r="J47" s="189"/>
      <c r="K47" s="189"/>
      <c r="L47" s="189"/>
      <c r="M47" s="189"/>
      <c r="N47" s="189"/>
      <c r="O47" s="189"/>
      <c r="P47" s="189"/>
      <c r="Q47" s="189"/>
      <c r="R47" s="189"/>
      <c r="S47" s="236"/>
      <c r="T47" s="236"/>
      <c r="U47" s="236"/>
      <c r="V47" s="236"/>
      <c r="W47" s="215"/>
      <c r="Y47" s="180"/>
    </row>
    <row r="48" spans="1:25" ht="12.75" customHeight="1">
      <c r="B48" s="1001" t="s">
        <v>2</v>
      </c>
      <c r="C48" s="905" t="s">
        <v>94</v>
      </c>
      <c r="D48" s="906"/>
      <c r="E48" s="270" t="s">
        <v>488</v>
      </c>
      <c r="F48" s="271" t="s">
        <v>11</v>
      </c>
      <c r="G48" s="272"/>
      <c r="H48" s="270" t="s">
        <v>15</v>
      </c>
      <c r="I48" s="270" t="s">
        <v>56</v>
      </c>
      <c r="J48" s="904" t="s">
        <v>55</v>
      </c>
      <c r="K48" s="974"/>
      <c r="L48" s="270" t="s">
        <v>268</v>
      </c>
      <c r="M48" s="270" t="s">
        <v>269</v>
      </c>
      <c r="N48" s="904" t="s">
        <v>271</v>
      </c>
      <c r="O48" s="906"/>
      <c r="P48" s="904" t="s">
        <v>16</v>
      </c>
      <c r="Q48" s="906"/>
      <c r="R48" s="273"/>
      <c r="S48" s="274" t="s">
        <v>23</v>
      </c>
      <c r="T48" s="275" t="s">
        <v>518</v>
      </c>
      <c r="U48" s="276" t="s">
        <v>516</v>
      </c>
      <c r="V48" s="777" t="s">
        <v>517</v>
      </c>
      <c r="W48" s="778"/>
      <c r="X48" s="179"/>
      <c r="Y48" s="209" t="str">
        <f>IF(N364=1,"Ingresar Situación Municipal Edif. 1 (celda L49)","")</f>
        <v>Ingresar Situación Municipal Edif. 1 (celda L49)</v>
      </c>
    </row>
    <row r="49" spans="2:29" ht="11">
      <c r="B49" s="1002"/>
      <c r="C49" s="938" t="s">
        <v>5</v>
      </c>
      <c r="D49" s="939"/>
      <c r="E49" s="277" t="s">
        <v>193</v>
      </c>
      <c r="F49" s="278"/>
      <c r="G49" s="279"/>
      <c r="H49" s="277" t="s">
        <v>14</v>
      </c>
      <c r="I49" s="277"/>
      <c r="J49" s="977"/>
      <c r="K49" s="1006"/>
      <c r="L49" s="277" t="s">
        <v>270</v>
      </c>
      <c r="M49" s="277" t="s">
        <v>270</v>
      </c>
      <c r="N49" s="280" t="s">
        <v>13</v>
      </c>
      <c r="O49" s="281" t="s">
        <v>12</v>
      </c>
      <c r="P49" s="977" t="s">
        <v>0</v>
      </c>
      <c r="Q49" s="939"/>
      <c r="R49" s="273"/>
      <c r="S49" s="282" t="s">
        <v>6</v>
      </c>
      <c r="T49" s="283" t="s">
        <v>7</v>
      </c>
      <c r="U49" s="284" t="s">
        <v>7</v>
      </c>
      <c r="V49" s="739" t="s">
        <v>7</v>
      </c>
      <c r="W49" s="740"/>
      <c r="X49" s="179"/>
      <c r="Y49" s="209" t="str">
        <f>IF(N365=1,"Ingresar Situación Municipal Edif. 2 (celda L50)","")</f>
        <v>Ingresar Situación Municipal Edif. 2 (celda L50)</v>
      </c>
    </row>
    <row r="50" spans="2:29" ht="12" customHeight="1">
      <c r="B50" s="1002"/>
      <c r="C50" s="1004" t="s">
        <v>19</v>
      </c>
      <c r="D50" s="1005"/>
      <c r="E50" s="285"/>
      <c r="F50" s="881"/>
      <c r="G50" s="832"/>
      <c r="H50" s="286"/>
      <c r="I50" s="287"/>
      <c r="J50" s="975"/>
      <c r="K50" s="737"/>
      <c r="L50" s="288"/>
      <c r="M50" s="288"/>
      <c r="N50" s="289"/>
      <c r="O50" s="290" t="e">
        <f>+N50/$U$5</f>
        <v>#DIV/0!</v>
      </c>
      <c r="P50" s="983">
        <f>H50*N50</f>
        <v>0</v>
      </c>
      <c r="Q50" s="984"/>
      <c r="R50" s="291"/>
      <c r="S50" s="292">
        <v>0</v>
      </c>
      <c r="T50" s="293" t="e">
        <f>(P50*((100-S50)/100))/U5</f>
        <v>#DIV/0!</v>
      </c>
      <c r="U50" s="294" t="e">
        <f>+T50*(1-$F$103)</f>
        <v>#DIV/0!</v>
      </c>
      <c r="V50" s="723">
        <v>0</v>
      </c>
      <c r="W50" s="724"/>
      <c r="X50" s="179"/>
      <c r="Y50" s="209" t="str">
        <f>IF(N366=1,"Ingresar Situación Municipal Edif. 3 (celda L51)","")</f>
        <v/>
      </c>
    </row>
    <row r="51" spans="2:29" ht="14" customHeight="1">
      <c r="B51" s="1002"/>
      <c r="C51" s="981" t="s">
        <v>20</v>
      </c>
      <c r="D51" s="982"/>
      <c r="E51" s="295"/>
      <c r="F51" s="881" t="s">
        <v>470</v>
      </c>
      <c r="G51" s="832"/>
      <c r="H51" s="296"/>
      <c r="I51" s="297"/>
      <c r="J51" s="767"/>
      <c r="K51" s="980"/>
      <c r="L51" s="298"/>
      <c r="M51" s="298"/>
      <c r="N51" s="299"/>
      <c r="O51" s="300" t="e">
        <f>+N51/$U$5</f>
        <v>#DIV/0!</v>
      </c>
      <c r="P51" s="947">
        <f>H51*N51</f>
        <v>0</v>
      </c>
      <c r="Q51" s="948"/>
      <c r="R51" s="291"/>
      <c r="S51" s="301">
        <v>0</v>
      </c>
      <c r="T51" s="302" t="e">
        <f>(P51*((100-S51)/100))/U5</f>
        <v>#DIV/0!</v>
      </c>
      <c r="U51" s="303" t="e">
        <f>+T51*(1-$F$103)</f>
        <v>#DIV/0!</v>
      </c>
      <c r="V51" s="757">
        <v>0</v>
      </c>
      <c r="W51" s="758"/>
      <c r="X51" s="179"/>
      <c r="Y51" s="209" t="str">
        <f>IF(N367=1,"Ingresar Situación Municipal Edif. 4 (celda L52)","")</f>
        <v/>
      </c>
    </row>
    <row r="52" spans="2:29" ht="14" customHeight="1">
      <c r="B52" s="1003"/>
      <c r="C52" s="993" t="s">
        <v>21</v>
      </c>
      <c r="D52" s="994"/>
      <c r="E52" s="304"/>
      <c r="F52" s="940"/>
      <c r="G52" s="941"/>
      <c r="H52" s="305"/>
      <c r="I52" s="306"/>
      <c r="J52" s="835"/>
      <c r="K52" s="1000"/>
      <c r="L52" s="307"/>
      <c r="M52" s="307"/>
      <c r="N52" s="308"/>
      <c r="O52" s="309" t="e">
        <f>+N52/$U$5</f>
        <v>#DIV/0!</v>
      </c>
      <c r="P52" s="987">
        <f>H52*N52</f>
        <v>0</v>
      </c>
      <c r="Q52" s="988"/>
      <c r="R52" s="291"/>
      <c r="S52" s="310">
        <v>0</v>
      </c>
      <c r="T52" s="311" t="e">
        <f>(P52*((100-S52)/100))/U5</f>
        <v>#DIV/0!</v>
      </c>
      <c r="U52" s="312" t="e">
        <f>+T52*(1-F103)</f>
        <v>#DIV/0!</v>
      </c>
      <c r="V52" s="985">
        <v>0</v>
      </c>
      <c r="W52" s="986"/>
      <c r="X52" s="179"/>
      <c r="Y52" s="209" t="str">
        <f>IF(N368=1,"Ingresar Situación Municipal Edif. 5 (celda L53)","")</f>
        <v/>
      </c>
    </row>
    <row r="53" spans="2:29">
      <c r="B53" s="263"/>
      <c r="C53" s="189"/>
      <c r="D53" s="189"/>
      <c r="E53" s="313"/>
      <c r="F53" s="313"/>
      <c r="G53" s="313"/>
      <c r="H53" s="719" t="s">
        <v>619</v>
      </c>
      <c r="I53" s="314" t="s">
        <v>266</v>
      </c>
      <c r="J53" s="313"/>
      <c r="K53" s="313"/>
      <c r="L53" s="315" t="s">
        <v>264</v>
      </c>
      <c r="M53" s="316"/>
      <c r="N53" s="316"/>
      <c r="O53" s="317" t="e">
        <f>IF(H53&gt;0,+P53/H53/U5,0)</f>
        <v>#VALUE!</v>
      </c>
      <c r="P53" s="946">
        <f>SUM(P50:Q52)</f>
        <v>0</v>
      </c>
      <c r="Q53" s="773"/>
      <c r="R53" s="291"/>
      <c r="S53" s="318" t="s">
        <v>16</v>
      </c>
      <c r="T53" s="319" t="e">
        <f>SUM(T50:T52)</f>
        <v>#DIV/0!</v>
      </c>
      <c r="U53" s="320" t="e">
        <f>SUM(U50:U52)</f>
        <v>#DIV/0!</v>
      </c>
      <c r="V53" s="768">
        <f>SUM(V50:W52)</f>
        <v>0</v>
      </c>
      <c r="W53" s="769"/>
      <c r="X53" s="179"/>
    </row>
    <row r="54" spans="2:29" ht="5.25" customHeight="1">
      <c r="B54" s="263"/>
      <c r="C54" s="189"/>
      <c r="D54" s="189"/>
      <c r="E54" s="189"/>
      <c r="F54" s="189"/>
      <c r="G54" s="189"/>
      <c r="H54" s="189"/>
      <c r="I54" s="189"/>
      <c r="J54" s="189"/>
      <c r="K54" s="189"/>
      <c r="L54" s="189"/>
      <c r="M54" s="189"/>
      <c r="N54" s="189"/>
      <c r="O54" s="189"/>
      <c r="P54" s="321"/>
      <c r="Q54" s="321"/>
      <c r="R54" s="291"/>
      <c r="S54" s="322"/>
      <c r="T54" s="323"/>
      <c r="U54" s="323"/>
      <c r="V54" s="323"/>
      <c r="W54" s="324"/>
      <c r="X54" s="179"/>
      <c r="Y54" s="209"/>
    </row>
    <row r="55" spans="2:29" ht="11">
      <c r="B55" s="826" t="s">
        <v>162</v>
      </c>
      <c r="C55" s="838" t="s">
        <v>94</v>
      </c>
      <c r="D55" s="794"/>
      <c r="E55" s="325" t="s">
        <v>488</v>
      </c>
      <c r="F55" s="326" t="s">
        <v>11</v>
      </c>
      <c r="G55" s="327"/>
      <c r="H55" s="328" t="s">
        <v>15</v>
      </c>
      <c r="I55" s="325" t="s">
        <v>489</v>
      </c>
      <c r="J55" s="793" t="s">
        <v>69</v>
      </c>
      <c r="K55" s="794"/>
      <c r="L55" s="328" t="s">
        <v>24</v>
      </c>
      <c r="M55" s="325" t="s">
        <v>17</v>
      </c>
      <c r="N55" s="793" t="s">
        <v>271</v>
      </c>
      <c r="O55" s="794"/>
      <c r="P55" s="793" t="s">
        <v>16</v>
      </c>
      <c r="Q55" s="794"/>
      <c r="R55" s="329"/>
      <c r="S55" s="330" t="s">
        <v>23</v>
      </c>
      <c r="T55" s="331" t="s">
        <v>518</v>
      </c>
      <c r="U55" s="332" t="s">
        <v>516</v>
      </c>
      <c r="V55" s="731" t="s">
        <v>517</v>
      </c>
      <c r="W55" s="732"/>
      <c r="X55" s="179"/>
      <c r="Y55" s="209" t="str">
        <f>IF(N369=1,"Ingresar Prenda/Hipoteca Edif. 1 (celda M49)","")</f>
        <v/>
      </c>
    </row>
    <row r="56" spans="2:29" ht="11">
      <c r="B56" s="827"/>
      <c r="C56" s="733" t="s">
        <v>5</v>
      </c>
      <c r="D56" s="734"/>
      <c r="E56" s="333" t="s">
        <v>193</v>
      </c>
      <c r="F56" s="334"/>
      <c r="G56" s="335"/>
      <c r="H56" s="333" t="s">
        <v>14</v>
      </c>
      <c r="I56" s="333" t="s">
        <v>490</v>
      </c>
      <c r="J56" s="336" t="s">
        <v>8</v>
      </c>
      <c r="K56" s="337" t="s">
        <v>28</v>
      </c>
      <c r="L56" s="338" t="s">
        <v>140</v>
      </c>
      <c r="M56" s="333" t="s">
        <v>272</v>
      </c>
      <c r="N56" s="339" t="s">
        <v>13</v>
      </c>
      <c r="O56" s="340" t="s">
        <v>12</v>
      </c>
      <c r="P56" s="738" t="s">
        <v>0</v>
      </c>
      <c r="Q56" s="734"/>
      <c r="R56" s="329"/>
      <c r="S56" s="282" t="s">
        <v>6</v>
      </c>
      <c r="T56" s="283" t="s">
        <v>7</v>
      </c>
      <c r="U56" s="284" t="s">
        <v>7</v>
      </c>
      <c r="V56" s="739" t="s">
        <v>7</v>
      </c>
      <c r="W56" s="740"/>
      <c r="X56" s="179"/>
      <c r="Y56" s="209" t="str">
        <f>IF(N370=1,"Ingresar Prenda/Hipoteca Edif. 2 (celda M50)","")</f>
        <v/>
      </c>
    </row>
    <row r="57" spans="2:29" ht="15" customHeight="1">
      <c r="B57" s="827"/>
      <c r="C57" s="741">
        <v>1</v>
      </c>
      <c r="D57" s="742"/>
      <c r="E57" s="341" t="str">
        <f>Q38</f>
        <v>rol1</v>
      </c>
      <c r="F57" s="824" t="s">
        <v>566</v>
      </c>
      <c r="G57" s="825"/>
      <c r="H57" s="342"/>
      <c r="I57" s="341"/>
      <c r="J57" s="343" t="s">
        <v>501</v>
      </c>
      <c r="K57" s="344" t="s">
        <v>493</v>
      </c>
      <c r="L57" s="341"/>
      <c r="M57" s="345">
        <v>0</v>
      </c>
      <c r="N57" s="343"/>
      <c r="O57" s="346" t="e">
        <f>+N57/$U$5</f>
        <v>#DIV/0!</v>
      </c>
      <c r="P57" s="783">
        <f>IF(L57=1,0,H57*N57)</f>
        <v>0</v>
      </c>
      <c r="Q57" s="784"/>
      <c r="R57" s="347"/>
      <c r="S57" s="348" t="str">
        <f>IF(J57="F. Adobe",100,IF(L57&lt;&gt;"",IF(L57=1,100,IF(L57=2,20,IF(L57=3,15,IF(L57=4,0,"")))),""))</f>
        <v/>
      </c>
      <c r="T57" s="349">
        <f>IF(L57="",0,(P57*(1-S57/100)/U5))</f>
        <v>0</v>
      </c>
      <c r="U57" s="294">
        <f>IF(M57=1,(T57*0.5),T57*(1-$F$103))</f>
        <v>0</v>
      </c>
      <c r="V57" s="779">
        <f>IF($P$53=0,(T57*0.8),T57)</f>
        <v>0</v>
      </c>
      <c r="W57" s="780"/>
      <c r="X57" s="179"/>
      <c r="Y57" s="209" t="str">
        <f>IF(N371=1,"Ingresar Prenda/Hipoteca Edif. 3 (celda M51)","")</f>
        <v/>
      </c>
    </row>
    <row r="58" spans="2:29" ht="15" customHeight="1">
      <c r="B58" s="827"/>
      <c r="C58" s="725">
        <v>2</v>
      </c>
      <c r="D58" s="726"/>
      <c r="E58" s="350" t="str">
        <f>E57</f>
        <v>rol1</v>
      </c>
      <c r="F58" s="831" t="s">
        <v>576</v>
      </c>
      <c r="G58" s="832"/>
      <c r="H58" s="351"/>
      <c r="I58" s="350"/>
      <c r="J58" s="692" t="s">
        <v>501</v>
      </c>
      <c r="K58" s="353" t="s">
        <v>493</v>
      </c>
      <c r="L58" s="350"/>
      <c r="M58" s="354">
        <v>0</v>
      </c>
      <c r="N58" s="355"/>
      <c r="O58" s="356" t="e">
        <f>+N58/$U$5</f>
        <v>#DIV/0!</v>
      </c>
      <c r="P58" s="765">
        <f>IF(L58=1,0,H58*N58)</f>
        <v>0</v>
      </c>
      <c r="Q58" s="766"/>
      <c r="R58" s="347"/>
      <c r="S58" s="301" t="str">
        <f>IF(J58="F. Adobe",100,IF(L58&lt;&gt;"",IF(L58=1,100,IF(L58=2,20,IF(L58=3,15,IF(L58=4,0,"")))),""))</f>
        <v/>
      </c>
      <c r="T58" s="357">
        <f>IF(L58="",0,P58*(1-S58/100)/U5)</f>
        <v>0</v>
      </c>
      <c r="U58" s="303">
        <f>IF(M58=1,(T58*0.5),T58*(1-$F$103))</f>
        <v>0</v>
      </c>
      <c r="V58" s="757">
        <f>IF($P$53=0,(T58*0.8),T58)</f>
        <v>0</v>
      </c>
      <c r="W58" s="758"/>
      <c r="X58" s="179"/>
      <c r="Y58" s="209" t="str">
        <f>IF(N372=1,"Ingresar Prenda/Hipoteca Edif. 4 (celda M52)","")</f>
        <v/>
      </c>
    </row>
    <row r="59" spans="2:29" ht="15" customHeight="1">
      <c r="B59" s="827"/>
      <c r="C59" s="725">
        <v>3</v>
      </c>
      <c r="D59" s="726"/>
      <c r="E59" s="350"/>
      <c r="F59" s="831"/>
      <c r="G59" s="832"/>
      <c r="H59" s="298"/>
      <c r="I59" s="350"/>
      <c r="J59" s="692"/>
      <c r="K59" s="353"/>
      <c r="L59" s="350"/>
      <c r="M59" s="354"/>
      <c r="N59" s="355"/>
      <c r="O59" s="356" t="e">
        <f>+N59/$U$5</f>
        <v>#DIV/0!</v>
      </c>
      <c r="P59" s="765">
        <f>IF(L59=1,0,H59*N59)</f>
        <v>0</v>
      </c>
      <c r="Q59" s="766"/>
      <c r="R59" s="347"/>
      <c r="S59" s="301" t="str">
        <f>IF(J59="F. Adobe",100,IF(L59&lt;&gt;"",IF(L59=1,100,IF(L59=2,20,IF(L59=3,15,IF(L59=4,0,"")))),""))</f>
        <v/>
      </c>
      <c r="T59" s="357">
        <f>IF(L59="",0,(P59*(1-S59/100)/U5))</f>
        <v>0</v>
      </c>
      <c r="U59" s="303">
        <f>IF(M59=1,(T59*0.5),T59*(1-$F$103))</f>
        <v>0</v>
      </c>
      <c r="V59" s="757">
        <f>IF($P$53=0,(T59*0.8),T59)</f>
        <v>0</v>
      </c>
      <c r="W59" s="758"/>
      <c r="X59" s="179"/>
      <c r="Y59" s="209" t="str">
        <f>IF(N373=1,"Ingresar Prenda/Hipoteca Edif. 5 (celda M53)","")</f>
        <v/>
      </c>
    </row>
    <row r="60" spans="2:29" ht="15" customHeight="1">
      <c r="B60" s="827"/>
      <c r="C60" s="833">
        <v>4</v>
      </c>
      <c r="D60" s="834"/>
      <c r="E60" s="350"/>
      <c r="F60" s="881"/>
      <c r="G60" s="832"/>
      <c r="H60" s="298"/>
      <c r="I60" s="350"/>
      <c r="J60" s="352"/>
      <c r="K60" s="353"/>
      <c r="L60" s="350"/>
      <c r="M60" s="354"/>
      <c r="N60" s="355"/>
      <c r="O60" s="356" t="e">
        <f>+N60/$U$5</f>
        <v>#DIV/0!</v>
      </c>
      <c r="P60" s="765">
        <f>IF(L60=1,0,H60*N60)</f>
        <v>0</v>
      </c>
      <c r="Q60" s="766"/>
      <c r="R60" s="347"/>
      <c r="S60" s="301" t="str">
        <f>IF(J60="F. Adobe",100,IF(L60&lt;&gt;"",IF(L60=1,100,IF(L60=2,20,IF(L60=3,15,IF(L60=4,0,"")))),""))</f>
        <v/>
      </c>
      <c r="T60" s="357">
        <f>IF(L60="",0,(P60*(1-S60/100)/U5))</f>
        <v>0</v>
      </c>
      <c r="U60" s="303">
        <f>IF(M60=1,(T60*0.5),T60*(1-$F$103))</f>
        <v>0</v>
      </c>
      <c r="V60" s="757">
        <f>IF($P$53=0,(T60*0.8),T60)</f>
        <v>0</v>
      </c>
      <c r="W60" s="758"/>
      <c r="X60" s="179"/>
      <c r="Z60" s="358"/>
      <c r="AA60" s="358"/>
      <c r="AB60" s="358"/>
      <c r="AC60" s="359"/>
    </row>
    <row r="61" spans="2:29" ht="15" customHeight="1">
      <c r="B61" s="828"/>
      <c r="C61" s="829">
        <v>5</v>
      </c>
      <c r="D61" s="830"/>
      <c r="E61" s="360"/>
      <c r="F61" s="940"/>
      <c r="G61" s="941"/>
      <c r="H61" s="361"/>
      <c r="I61" s="360"/>
      <c r="J61" s="362"/>
      <c r="K61" s="363"/>
      <c r="L61" s="360"/>
      <c r="M61" s="364"/>
      <c r="N61" s="365"/>
      <c r="O61" s="366" t="e">
        <f>+N61/$U$5</f>
        <v>#DIV/0!</v>
      </c>
      <c r="P61" s="918">
        <f>IF(L61=1,0,H61*N61)</f>
        <v>0</v>
      </c>
      <c r="Q61" s="919"/>
      <c r="R61" s="347"/>
      <c r="S61" s="301" t="str">
        <f>IF(J61="F. Adobe",100,IF(L61&lt;&gt;"",IF(L61=1,100,IF(L61=2,20,IF(L61=3,15,IF(L61=4,0,"")))),""))</f>
        <v/>
      </c>
      <c r="T61" s="367">
        <f>IF(L61="",0,P61*(1-S61/100)/U5)</f>
        <v>0</v>
      </c>
      <c r="U61" s="303">
        <f>IF(M61=1,(T61*0.5),T61*(1-$F$103))</f>
        <v>0</v>
      </c>
      <c r="V61" s="781">
        <f>IF($P$53=0,(T61*0.8),T61)</f>
        <v>0</v>
      </c>
      <c r="W61" s="782"/>
      <c r="X61" s="179"/>
      <c r="Y61" s="209" t="str">
        <f>IF(N374=1,"Ingresar Nombre de Edif. 1 (celda F48)","")</f>
        <v/>
      </c>
      <c r="Z61" s="368"/>
      <c r="AA61" s="358"/>
      <c r="AB61" s="358"/>
      <c r="AC61" s="359"/>
    </row>
    <row r="62" spans="2:29">
      <c r="B62" s="263"/>
      <c r="C62" s="189"/>
      <c r="D62" s="189"/>
      <c r="E62" s="189"/>
      <c r="F62" s="189"/>
      <c r="G62" s="189"/>
      <c r="H62" s="720" t="s">
        <v>619</v>
      </c>
      <c r="I62" s="369" t="s">
        <v>163</v>
      </c>
      <c r="J62" s="189"/>
      <c r="K62" s="189"/>
      <c r="L62" s="315" t="s">
        <v>265</v>
      </c>
      <c r="M62" s="370"/>
      <c r="N62" s="370"/>
      <c r="O62" s="371" t="e">
        <f>IF(H62&gt;0,+P62/H62/U5,0)</f>
        <v>#VALUE!</v>
      </c>
      <c r="P62" s="946">
        <f>SUM(P57:Q61)</f>
        <v>0</v>
      </c>
      <c r="Q62" s="773"/>
      <c r="R62" s="291"/>
      <c r="S62" s="318" t="s">
        <v>16</v>
      </c>
      <c r="T62" s="319">
        <f>SUM(T57:T61)</f>
        <v>0</v>
      </c>
      <c r="U62" s="320">
        <f>SUM(U57:U61)</f>
        <v>0</v>
      </c>
      <c r="V62" s="768">
        <f>SUM(V57:W61)</f>
        <v>0</v>
      </c>
      <c r="W62" s="769"/>
      <c r="X62" s="179"/>
      <c r="Y62" s="209" t="str">
        <f>IF(N375=1,"Ingresar Nombre de Edif. 2 (celda F49)","")</f>
        <v/>
      </c>
      <c r="Z62" s="368"/>
      <c r="AA62" s="358"/>
      <c r="AB62" s="358"/>
      <c r="AC62" s="359"/>
    </row>
    <row r="63" spans="2:29" ht="13.5" customHeight="1">
      <c r="B63" s="263"/>
      <c r="C63" s="189"/>
      <c r="D63" s="189"/>
      <c r="E63" s="189"/>
      <c r="F63" s="189"/>
      <c r="G63" s="189"/>
      <c r="H63" s="189"/>
      <c r="I63" s="189"/>
      <c r="J63" s="189"/>
      <c r="K63" s="189"/>
      <c r="L63" s="189"/>
      <c r="M63" s="189"/>
      <c r="N63" s="189"/>
      <c r="O63" s="189"/>
      <c r="P63" s="189"/>
      <c r="Q63" s="189"/>
      <c r="R63" s="189"/>
      <c r="S63" s="372"/>
      <c r="T63" s="236"/>
      <c r="U63" s="236"/>
      <c r="V63" s="236"/>
      <c r="W63" s="373"/>
      <c r="X63" s="179"/>
      <c r="Y63" s="209" t="str">
        <f>IF(N376=1,"Ingresar Nombre de Edif. 3 (celda F50)","")</f>
        <v/>
      </c>
      <c r="Z63" s="368"/>
      <c r="AA63" s="358"/>
      <c r="AB63" s="358"/>
      <c r="AC63" s="359"/>
    </row>
    <row r="64" spans="2:29" ht="9" customHeight="1">
      <c r="B64" s="263"/>
      <c r="C64" s="189"/>
      <c r="D64" s="189"/>
      <c r="E64" s="189"/>
      <c r="F64" s="189"/>
      <c r="G64" s="189"/>
      <c r="H64" s="189"/>
      <c r="I64" s="189"/>
      <c r="J64" s="189"/>
      <c r="K64" s="189"/>
      <c r="L64" s="189"/>
      <c r="M64" s="189"/>
      <c r="N64" s="189"/>
      <c r="O64" s="189"/>
      <c r="P64" s="189"/>
      <c r="Q64" s="189"/>
      <c r="R64" s="189"/>
      <c r="S64" s="235"/>
      <c r="T64" s="236"/>
      <c r="U64" s="236"/>
      <c r="V64" s="236"/>
      <c r="W64" s="373"/>
      <c r="X64" s="179"/>
      <c r="Y64" s="209" t="str">
        <f>IF(N377=1,"Ingresar Nombre de Edif. 4 (celda F51)","")</f>
        <v/>
      </c>
      <c r="Z64" s="368"/>
      <c r="AA64" s="358"/>
      <c r="AB64" s="358"/>
      <c r="AC64" s="359"/>
    </row>
    <row r="65" spans="2:29" ht="13.5" customHeight="1">
      <c r="B65" s="826" t="s">
        <v>541</v>
      </c>
      <c r="C65" s="838" t="s">
        <v>94</v>
      </c>
      <c r="D65" s="794"/>
      <c r="E65" s="325" t="s">
        <v>552</v>
      </c>
      <c r="F65" s="326" t="s">
        <v>553</v>
      </c>
      <c r="G65" s="374"/>
      <c r="H65" s="374"/>
      <c r="I65" s="374"/>
      <c r="J65" s="374"/>
      <c r="K65" s="374"/>
      <c r="L65" s="328" t="s">
        <v>528</v>
      </c>
      <c r="M65" s="325" t="s">
        <v>17</v>
      </c>
      <c r="N65" s="793" t="s">
        <v>271</v>
      </c>
      <c r="O65" s="794"/>
      <c r="P65" s="793" t="s">
        <v>16</v>
      </c>
      <c r="Q65" s="794"/>
      <c r="R65" s="189"/>
      <c r="S65" s="330" t="s">
        <v>23</v>
      </c>
      <c r="T65" s="375" t="s">
        <v>518</v>
      </c>
      <c r="U65" s="376" t="s">
        <v>516</v>
      </c>
      <c r="V65" s="731" t="s">
        <v>517</v>
      </c>
      <c r="W65" s="732"/>
      <c r="X65" s="179"/>
      <c r="Y65" s="209"/>
      <c r="Z65" s="368"/>
      <c r="AA65" s="358"/>
      <c r="AB65" s="358"/>
      <c r="AC65" s="359"/>
    </row>
    <row r="66" spans="2:29" ht="11">
      <c r="B66" s="827"/>
      <c r="C66" s="733" t="s">
        <v>5</v>
      </c>
      <c r="D66" s="734"/>
      <c r="E66" s="333"/>
      <c r="F66" s="334"/>
      <c r="G66" s="377"/>
      <c r="H66" s="377"/>
      <c r="I66" s="377"/>
      <c r="J66" s="377"/>
      <c r="K66" s="377"/>
      <c r="L66" s="378" t="s">
        <v>529</v>
      </c>
      <c r="M66" s="333" t="s">
        <v>272</v>
      </c>
      <c r="N66" s="339" t="s">
        <v>0</v>
      </c>
      <c r="O66" s="340" t="s">
        <v>7</v>
      </c>
      <c r="P66" s="738" t="s">
        <v>0</v>
      </c>
      <c r="Q66" s="734"/>
      <c r="R66" s="189"/>
      <c r="S66" s="282" t="s">
        <v>6</v>
      </c>
      <c r="T66" s="283" t="s">
        <v>7</v>
      </c>
      <c r="U66" s="284" t="s">
        <v>7</v>
      </c>
      <c r="V66" s="739" t="s">
        <v>7</v>
      </c>
      <c r="W66" s="740"/>
      <c r="X66" s="179"/>
      <c r="Y66" s="209"/>
      <c r="Z66" s="368"/>
      <c r="AA66" s="358"/>
      <c r="AB66" s="358"/>
      <c r="AC66" s="359"/>
    </row>
    <row r="67" spans="2:29">
      <c r="B67" s="827"/>
      <c r="C67" s="741">
        <v>1</v>
      </c>
      <c r="D67" s="742"/>
      <c r="E67" s="341"/>
      <c r="F67" s="735"/>
      <c r="G67" s="736"/>
      <c r="H67" s="736"/>
      <c r="I67" s="736"/>
      <c r="J67" s="736"/>
      <c r="K67" s="737"/>
      <c r="L67" s="341"/>
      <c r="M67" s="345"/>
      <c r="N67" s="343"/>
      <c r="O67" s="379"/>
      <c r="P67" s="783">
        <f>IF(L67="",0,L67*N67)</f>
        <v>0</v>
      </c>
      <c r="Q67" s="784"/>
      <c r="R67" s="380"/>
      <c r="S67" s="381">
        <v>0</v>
      </c>
      <c r="T67" s="349">
        <f>IF(N67="",0,(P67*(1-S67/100)/U5))</f>
        <v>0</v>
      </c>
      <c r="U67" s="294">
        <f>IF(M67=1,(T67*0.5),T67*(1-$F$103))</f>
        <v>0</v>
      </c>
      <c r="V67" s="723">
        <f>IF($P$53=0,(T67*0.8),T67)</f>
        <v>0</v>
      </c>
      <c r="W67" s="724"/>
      <c r="X67" s="179"/>
      <c r="Y67" s="209"/>
      <c r="Z67" s="368"/>
      <c r="AA67" s="358"/>
      <c r="AB67" s="358"/>
      <c r="AC67" s="359"/>
    </row>
    <row r="68" spans="2:29">
      <c r="B68" s="827"/>
      <c r="C68" s="725">
        <v>2</v>
      </c>
      <c r="D68" s="726"/>
      <c r="E68" s="382"/>
      <c r="F68" s="767"/>
      <c r="G68" s="763"/>
      <c r="H68" s="763"/>
      <c r="I68" s="763"/>
      <c r="J68" s="763"/>
      <c r="K68" s="764"/>
      <c r="L68" s="382"/>
      <c r="M68" s="383"/>
      <c r="N68" s="384"/>
      <c r="O68" s="385" t="e">
        <f>+N68/$U$5</f>
        <v>#DIV/0!</v>
      </c>
      <c r="P68" s="727">
        <f>IF(L68="",0,L68*N68)</f>
        <v>0</v>
      </c>
      <c r="Q68" s="728"/>
      <c r="R68" s="380"/>
      <c r="S68" s="386">
        <v>0</v>
      </c>
      <c r="T68" s="387">
        <f>IF(N68="",0,P68*(1-S68/100)/U5)</f>
        <v>0</v>
      </c>
      <c r="U68" s="388">
        <f>IF(M68=1,(T68*0.5),T68*(1-$F$103))</f>
        <v>0</v>
      </c>
      <c r="V68" s="729">
        <f>IF($P$53=0,(T68*0.8),T68)</f>
        <v>0</v>
      </c>
      <c r="W68" s="730"/>
      <c r="X68" s="179"/>
      <c r="Y68" s="209"/>
      <c r="Z68" s="368"/>
      <c r="AA68" s="358"/>
      <c r="AB68" s="358"/>
      <c r="AC68" s="359"/>
    </row>
    <row r="69" spans="2:29">
      <c r="B69" s="828"/>
      <c r="C69" s="829">
        <v>3</v>
      </c>
      <c r="D69" s="830"/>
      <c r="E69" s="360"/>
      <c r="F69" s="835"/>
      <c r="G69" s="836"/>
      <c r="H69" s="836"/>
      <c r="I69" s="836"/>
      <c r="J69" s="836"/>
      <c r="K69" s="837"/>
      <c r="L69" s="360"/>
      <c r="M69" s="364"/>
      <c r="N69" s="365"/>
      <c r="O69" s="389" t="e">
        <f>+N69/$U$5</f>
        <v>#DIV/0!</v>
      </c>
      <c r="P69" s="918">
        <f>IF(L69="",0,L69*N69)</f>
        <v>0</v>
      </c>
      <c r="Q69" s="919"/>
      <c r="R69" s="380"/>
      <c r="S69" s="386">
        <v>0</v>
      </c>
      <c r="T69" s="357">
        <f>IF(N69="",0,(P69*(1-S69/100)/U5))</f>
        <v>0</v>
      </c>
      <c r="U69" s="388">
        <f>IF(M69=1,(T69*0.5),T69*(1-$F$103))</f>
        <v>0</v>
      </c>
      <c r="V69" s="757">
        <f>IF($P$53=0,(T69*0.8),T69)</f>
        <v>0</v>
      </c>
      <c r="W69" s="758"/>
      <c r="X69" s="179"/>
      <c r="Y69" s="209"/>
      <c r="Z69" s="368"/>
      <c r="AA69" s="358"/>
      <c r="AB69" s="358"/>
      <c r="AC69" s="359"/>
    </row>
    <row r="70" spans="2:29">
      <c r="B70" s="263"/>
      <c r="C70" s="189"/>
      <c r="D70" s="189"/>
      <c r="E70" s="189"/>
      <c r="F70" s="189"/>
      <c r="G70" s="189"/>
      <c r="H70" s="189"/>
      <c r="I70" s="189"/>
      <c r="J70" s="189"/>
      <c r="K70" s="189"/>
      <c r="L70" s="390" t="s">
        <v>543</v>
      </c>
      <c r="M70" s="265"/>
      <c r="N70" s="264"/>
      <c r="O70" s="391" t="e">
        <f>SUM(O67:O69)</f>
        <v>#DIV/0!</v>
      </c>
      <c r="P70" s="991">
        <f>SUM(P67:Q69)</f>
        <v>0</v>
      </c>
      <c r="Q70" s="992"/>
      <c r="R70" s="291"/>
      <c r="S70" s="318" t="s">
        <v>16</v>
      </c>
      <c r="T70" s="319">
        <f>SUM(T67:T69)</f>
        <v>0</v>
      </c>
      <c r="U70" s="320">
        <f>SUM(U67:U69)</f>
        <v>0</v>
      </c>
      <c r="V70" s="768">
        <f>SUM(V67:W69)</f>
        <v>0</v>
      </c>
      <c r="W70" s="769"/>
      <c r="X70" s="179"/>
      <c r="Y70" s="209"/>
      <c r="Z70" s="368"/>
      <c r="AA70" s="358"/>
      <c r="AB70" s="358"/>
      <c r="AC70" s="359"/>
    </row>
    <row r="71" spans="2:29" ht="11">
      <c r="B71" s="263"/>
      <c r="C71" s="189"/>
      <c r="D71" s="189"/>
      <c r="E71" s="189"/>
      <c r="F71" s="189"/>
      <c r="G71" s="189"/>
      <c r="H71" s="189"/>
      <c r="I71" s="189"/>
      <c r="J71" s="189"/>
      <c r="K71" s="189"/>
      <c r="L71" s="392" t="str">
        <f>IF(F13="Departamento","Subtotal Rol Principal + Bienes Uso y Goce / Para efectos de Seguro =&gt;","")</f>
        <v/>
      </c>
      <c r="M71" s="189"/>
      <c r="N71" s="189"/>
      <c r="O71" s="393"/>
      <c r="P71" s="321"/>
      <c r="Q71" s="321"/>
      <c r="R71" s="291"/>
      <c r="S71" s="394"/>
      <c r="T71" s="395" t="str">
        <f>+IF(F13="Departamento",T62+T70,"")</f>
        <v/>
      </c>
      <c r="U71" s="395" t="str">
        <f>+IF(F13="Departamento",U62+U70,"")</f>
        <v/>
      </c>
      <c r="V71" s="795" t="str">
        <f>+IF(F13="Departamento",V62+V70,"")</f>
        <v/>
      </c>
      <c r="W71" s="796"/>
      <c r="X71" s="179"/>
      <c r="Y71" s="209"/>
      <c r="Z71" s="368"/>
      <c r="AA71" s="358"/>
      <c r="AB71" s="358"/>
      <c r="AC71" s="359"/>
    </row>
    <row r="72" spans="2:29" ht="9" customHeight="1">
      <c r="B72" s="263"/>
      <c r="C72" s="189"/>
      <c r="D72" s="189"/>
      <c r="E72" s="189"/>
      <c r="F72" s="189"/>
      <c r="G72" s="189"/>
      <c r="H72" s="189"/>
      <c r="I72" s="189"/>
      <c r="J72" s="189"/>
      <c r="K72" s="189"/>
      <c r="L72" s="189"/>
      <c r="M72" s="189"/>
      <c r="N72" s="189"/>
      <c r="O72" s="189"/>
      <c r="P72" s="189"/>
      <c r="Q72" s="189"/>
      <c r="R72" s="189"/>
      <c r="S72" s="235"/>
      <c r="T72" s="236"/>
      <c r="U72" s="236"/>
      <c r="V72" s="236"/>
      <c r="W72" s="373"/>
      <c r="X72" s="179"/>
      <c r="Y72" s="209"/>
      <c r="Z72" s="368"/>
      <c r="AA72" s="358"/>
      <c r="AB72" s="358"/>
      <c r="AC72" s="359"/>
    </row>
    <row r="73" spans="2:29" ht="11">
      <c r="B73" s="826" t="s">
        <v>542</v>
      </c>
      <c r="C73" s="838" t="s">
        <v>94</v>
      </c>
      <c r="D73" s="794"/>
      <c r="E73" s="325" t="s">
        <v>488</v>
      </c>
      <c r="F73" s="326" t="s">
        <v>11</v>
      </c>
      <c r="G73" s="890"/>
      <c r="H73" s="890"/>
      <c r="I73" s="374"/>
      <c r="J73" s="374"/>
      <c r="K73" s="374"/>
      <c r="L73" s="328" t="s">
        <v>528</v>
      </c>
      <c r="M73" s="325" t="s">
        <v>17</v>
      </c>
      <c r="N73" s="793" t="s">
        <v>271</v>
      </c>
      <c r="O73" s="794"/>
      <c r="P73" s="793" t="s">
        <v>16</v>
      </c>
      <c r="Q73" s="794"/>
      <c r="R73" s="189"/>
      <c r="S73" s="330" t="s">
        <v>23</v>
      </c>
      <c r="T73" s="375" t="s">
        <v>518</v>
      </c>
      <c r="U73" s="376" t="s">
        <v>516</v>
      </c>
      <c r="V73" s="731" t="s">
        <v>517</v>
      </c>
      <c r="W73" s="732"/>
      <c r="X73" s="179"/>
      <c r="Y73" s="209" t="str">
        <f>IF(N378=1,"Ingresar Nombre de Edif. 5 (celda F52)","")</f>
        <v/>
      </c>
      <c r="Z73" s="368"/>
      <c r="AA73" s="358"/>
      <c r="AB73" s="358"/>
      <c r="AC73" s="359"/>
    </row>
    <row r="74" spans="2:29" ht="11">
      <c r="B74" s="827"/>
      <c r="C74" s="733" t="s">
        <v>5</v>
      </c>
      <c r="D74" s="734"/>
      <c r="E74" s="333" t="s">
        <v>193</v>
      </c>
      <c r="F74" s="334"/>
      <c r="G74" s="377"/>
      <c r="H74" s="377"/>
      <c r="I74" s="377"/>
      <c r="J74" s="377"/>
      <c r="K74" s="377"/>
      <c r="L74" s="378" t="s">
        <v>529</v>
      </c>
      <c r="M74" s="333" t="s">
        <v>272</v>
      </c>
      <c r="N74" s="339" t="s">
        <v>0</v>
      </c>
      <c r="O74" s="340" t="s">
        <v>7</v>
      </c>
      <c r="P74" s="738" t="s">
        <v>0</v>
      </c>
      <c r="Q74" s="734"/>
      <c r="R74" s="189"/>
      <c r="S74" s="282" t="s">
        <v>6</v>
      </c>
      <c r="T74" s="283" t="s">
        <v>7</v>
      </c>
      <c r="U74" s="284" t="s">
        <v>7</v>
      </c>
      <c r="V74" s="739" t="s">
        <v>7</v>
      </c>
      <c r="W74" s="740"/>
      <c r="X74" s="179"/>
      <c r="Z74" s="368"/>
      <c r="AA74" s="358"/>
      <c r="AB74" s="358"/>
      <c r="AC74" s="359"/>
    </row>
    <row r="75" spans="2:29" ht="14" customHeight="1">
      <c r="B75" s="827"/>
      <c r="C75" s="741">
        <v>1</v>
      </c>
      <c r="D75" s="742"/>
      <c r="E75" s="609"/>
      <c r="F75" s="759"/>
      <c r="G75" s="760"/>
      <c r="H75" s="760"/>
      <c r="I75" s="760"/>
      <c r="J75" s="760"/>
      <c r="K75" s="761"/>
      <c r="L75" s="341"/>
      <c r="M75" s="345"/>
      <c r="N75" s="343"/>
      <c r="O75" s="379" t="e">
        <f>+N75/$U$5</f>
        <v>#DIV/0!</v>
      </c>
      <c r="P75" s="783">
        <f>IF(L75="",0,L75*N75)</f>
        <v>0</v>
      </c>
      <c r="Q75" s="784"/>
      <c r="R75" s="380"/>
      <c r="S75" s="381">
        <v>0</v>
      </c>
      <c r="T75" s="349">
        <f>IF(N75="",0,(P75*(1-S75/100)/U5))</f>
        <v>0</v>
      </c>
      <c r="U75" s="294">
        <f>IF(M75=1,(T75*0.5),T75*(1-$F$103))</f>
        <v>0</v>
      </c>
      <c r="V75" s="723">
        <f>IF($P$53=0,(T75*0.8),T75)</f>
        <v>0</v>
      </c>
      <c r="W75" s="724"/>
      <c r="X75" s="179"/>
      <c r="Z75" s="368"/>
      <c r="AA75" s="358"/>
      <c r="AB75" s="358"/>
      <c r="AC75" s="359"/>
    </row>
    <row r="76" spans="2:29" ht="14" customHeight="1">
      <c r="B76" s="827"/>
      <c r="C76" s="725">
        <v>2</v>
      </c>
      <c r="D76" s="726"/>
      <c r="E76" s="684"/>
      <c r="F76" s="762"/>
      <c r="G76" s="763"/>
      <c r="H76" s="763"/>
      <c r="I76" s="763"/>
      <c r="J76" s="763"/>
      <c r="K76" s="764"/>
      <c r="L76" s="382"/>
      <c r="M76" s="383"/>
      <c r="N76" s="384"/>
      <c r="O76" s="385" t="e">
        <f>+N76/$U$5</f>
        <v>#DIV/0!</v>
      </c>
      <c r="P76" s="727">
        <f>IF(L76="",0,L76*N76)</f>
        <v>0</v>
      </c>
      <c r="Q76" s="728"/>
      <c r="R76" s="380"/>
      <c r="S76" s="386">
        <v>0</v>
      </c>
      <c r="T76" s="387">
        <f>IF(N76="",0,(P76*(1-S76/100)/U5))</f>
        <v>0</v>
      </c>
      <c r="U76" s="388">
        <f>IF(M76=1,(T76*0.5),T76*(1-$F$103))</f>
        <v>0</v>
      </c>
      <c r="V76" s="729">
        <f>IF($P$53=0,(T76*0.8),T76)</f>
        <v>0</v>
      </c>
      <c r="W76" s="730"/>
      <c r="X76" s="179"/>
      <c r="Z76" s="368"/>
      <c r="AA76" s="358"/>
      <c r="AB76" s="358"/>
      <c r="AC76" s="359"/>
    </row>
    <row r="77" spans="2:29" ht="14" customHeight="1">
      <c r="B77" s="827"/>
      <c r="C77" s="725">
        <v>3</v>
      </c>
      <c r="D77" s="726"/>
      <c r="E77" s="350"/>
      <c r="F77" s="767"/>
      <c r="G77" s="763"/>
      <c r="H77" s="763"/>
      <c r="I77" s="763"/>
      <c r="J77" s="763"/>
      <c r="K77" s="764"/>
      <c r="L77" s="350"/>
      <c r="M77" s="354"/>
      <c r="N77" s="355"/>
      <c r="O77" s="396" t="e">
        <f>+N77/$U$5</f>
        <v>#DIV/0!</v>
      </c>
      <c r="P77" s="765">
        <f>IF(L77="",0,L77*N77)</f>
        <v>0</v>
      </c>
      <c r="Q77" s="766"/>
      <c r="R77" s="380"/>
      <c r="S77" s="386">
        <v>0</v>
      </c>
      <c r="T77" s="357">
        <f>IF(N77="",0,(P77*(1-S77/100)/U5))</f>
        <v>0</v>
      </c>
      <c r="U77" s="388">
        <f>IF(M77=1,(T77*0.5),T77*(1-$F$103))</f>
        <v>0</v>
      </c>
      <c r="V77" s="757">
        <f>IF($P$53=0,(T77*0.8),T77)</f>
        <v>0</v>
      </c>
      <c r="W77" s="758"/>
      <c r="X77" s="179"/>
      <c r="Z77" s="368"/>
      <c r="AA77" s="358"/>
      <c r="AB77" s="358"/>
      <c r="AC77" s="359"/>
    </row>
    <row r="78" spans="2:29" ht="14" customHeight="1">
      <c r="B78" s="827"/>
      <c r="C78" s="725">
        <v>4</v>
      </c>
      <c r="D78" s="726"/>
      <c r="E78" s="350"/>
      <c r="F78" s="767"/>
      <c r="G78" s="763"/>
      <c r="H78" s="763"/>
      <c r="I78" s="763"/>
      <c r="J78" s="763"/>
      <c r="K78" s="764"/>
      <c r="L78" s="350"/>
      <c r="M78" s="354"/>
      <c r="N78" s="355"/>
      <c r="O78" s="396" t="e">
        <f>+N78/$U$5</f>
        <v>#DIV/0!</v>
      </c>
      <c r="P78" s="765">
        <f>IF(L78="",0,L78*N78)</f>
        <v>0</v>
      </c>
      <c r="Q78" s="766"/>
      <c r="R78" s="380"/>
      <c r="S78" s="386">
        <v>0</v>
      </c>
      <c r="T78" s="357">
        <f>IF(N78="",0,(P78*(1-S78/100)/U5))</f>
        <v>0</v>
      </c>
      <c r="U78" s="388">
        <f>IF(M578=1,(T78*0.5),T78*(1-$F$103))</f>
        <v>0</v>
      </c>
      <c r="V78" s="757">
        <f>IF($P$53=0,(T78*0.8),T78)</f>
        <v>0</v>
      </c>
      <c r="W78" s="758"/>
      <c r="X78" s="179"/>
      <c r="Z78" s="368"/>
      <c r="AA78" s="358"/>
      <c r="AB78" s="358"/>
      <c r="AC78" s="359"/>
    </row>
    <row r="79" spans="2:29">
      <c r="B79" s="828"/>
      <c r="C79" s="829">
        <v>5</v>
      </c>
      <c r="D79" s="830"/>
      <c r="E79" s="360"/>
      <c r="F79" s="835"/>
      <c r="G79" s="836"/>
      <c r="H79" s="836"/>
      <c r="I79" s="836"/>
      <c r="J79" s="836"/>
      <c r="K79" s="837"/>
      <c r="L79" s="350"/>
      <c r="M79" s="354"/>
      <c r="N79" s="355"/>
      <c r="O79" s="396" t="e">
        <f>+N79/$U$5</f>
        <v>#DIV/0!</v>
      </c>
      <c r="P79" s="765">
        <f>IF(L79="",0,L79*N79)</f>
        <v>0</v>
      </c>
      <c r="Q79" s="766"/>
      <c r="R79" s="380"/>
      <c r="S79" s="386">
        <v>0</v>
      </c>
      <c r="T79" s="357">
        <f>IF(N79="",0,(P79*(1-S79/100)/U5))</f>
        <v>0</v>
      </c>
      <c r="U79" s="388">
        <f>IF(M79=1,(T79*0.5),T79*(1-$F$103))</f>
        <v>0</v>
      </c>
      <c r="V79" s="757">
        <f>IF($P$53=0,(T79*0.8),T79)</f>
        <v>0</v>
      </c>
      <c r="W79" s="758"/>
      <c r="X79" s="179"/>
      <c r="Z79" s="368"/>
      <c r="AA79" s="358"/>
      <c r="AB79" s="358"/>
      <c r="AC79" s="359"/>
    </row>
    <row r="80" spans="2:29" ht="11" thickBot="1">
      <c r="B80" s="263"/>
      <c r="C80" s="189"/>
      <c r="D80" s="189"/>
      <c r="E80" s="189"/>
      <c r="F80" s="189"/>
      <c r="G80" s="189"/>
      <c r="H80" s="189"/>
      <c r="I80" s="189"/>
      <c r="J80" s="189"/>
      <c r="K80" s="189"/>
      <c r="L80" s="315" t="s">
        <v>544</v>
      </c>
      <c r="M80" s="370"/>
      <c r="N80" s="397"/>
      <c r="O80" s="398" t="e">
        <f>SUM(O75:O79)</f>
        <v>#DIV/0!</v>
      </c>
      <c r="P80" s="772">
        <f>SUM(P75:Q79)</f>
        <v>0</v>
      </c>
      <c r="Q80" s="773"/>
      <c r="R80" s="291"/>
      <c r="S80" s="399" t="s">
        <v>16</v>
      </c>
      <c r="T80" s="400">
        <f>SUM(T75:T79)</f>
        <v>0</v>
      </c>
      <c r="U80" s="401">
        <f>SUM(U75:U79)</f>
        <v>0</v>
      </c>
      <c r="V80" s="926">
        <f>SUM(V75:W79)</f>
        <v>0</v>
      </c>
      <c r="W80" s="927"/>
      <c r="X80" s="179"/>
      <c r="Z80" s="368"/>
      <c r="AA80" s="358"/>
      <c r="AB80" s="358"/>
      <c r="AC80" s="359"/>
    </row>
    <row r="81" spans="2:29" ht="6" customHeight="1" thickBot="1">
      <c r="B81" s="263"/>
      <c r="C81" s="189"/>
      <c r="D81" s="189"/>
      <c r="E81" s="189"/>
      <c r="F81" s="189"/>
      <c r="G81" s="189"/>
      <c r="H81" s="189"/>
      <c r="I81" s="189"/>
      <c r="J81" s="189"/>
      <c r="K81" s="189"/>
      <c r="L81" s="402"/>
      <c r="M81" s="189"/>
      <c r="N81" s="189"/>
      <c r="O81" s="189"/>
      <c r="P81" s="321"/>
      <c r="Q81" s="321"/>
      <c r="R81" s="291"/>
      <c r="S81" s="403"/>
      <c r="T81" s="323"/>
      <c r="U81" s="323"/>
      <c r="V81" s="323"/>
      <c r="W81" s="404"/>
      <c r="X81" s="179"/>
      <c r="Z81" s="368"/>
      <c r="AA81" s="358"/>
      <c r="AB81" s="358"/>
      <c r="AC81" s="359"/>
    </row>
    <row r="82" spans="2:29" ht="14" customHeight="1">
      <c r="B82" s="995" t="s">
        <v>279</v>
      </c>
      <c r="C82" s="996"/>
      <c r="D82" s="996"/>
      <c r="E82" s="996"/>
      <c r="F82" s="996"/>
      <c r="G82" s="996"/>
      <c r="H82" s="996"/>
      <c r="I82" s="996"/>
      <c r="J82" s="996"/>
      <c r="K82" s="997"/>
      <c r="L82" s="405" t="s">
        <v>275</v>
      </c>
      <c r="M82" s="405"/>
      <c r="N82" s="405"/>
      <c r="O82" s="406" t="s">
        <v>7</v>
      </c>
      <c r="P82" s="812" t="s">
        <v>0</v>
      </c>
      <c r="Q82" s="913"/>
      <c r="R82" s="407"/>
      <c r="S82" s="801" t="s">
        <v>7</v>
      </c>
      <c r="T82" s="787"/>
      <c r="U82" s="787" t="s">
        <v>0</v>
      </c>
      <c r="V82" s="787"/>
      <c r="W82" s="788"/>
      <c r="X82" s="189"/>
      <c r="Y82" s="408" t="str">
        <f>IF('1'!$N$384=1,"Ingresar Colegios (celda L8 de Hoja 2)","")</f>
        <v>Ingresar Colegios (celda L8 de Hoja 2)</v>
      </c>
      <c r="Z82" s="368"/>
      <c r="AA82" s="358"/>
      <c r="AB82" s="358"/>
      <c r="AC82" s="359"/>
    </row>
    <row r="83" spans="2:29" ht="14" customHeight="1">
      <c r="B83" s="409" t="s">
        <v>57</v>
      </c>
      <c r="C83" s="243"/>
      <c r="D83" s="243"/>
      <c r="E83" s="243"/>
      <c r="F83" s="410"/>
      <c r="G83" s="990" t="s">
        <v>585</v>
      </c>
      <c r="H83" s="990"/>
      <c r="I83" s="411"/>
      <c r="J83" s="411"/>
      <c r="K83" s="181" t="s">
        <v>470</v>
      </c>
      <c r="L83" s="412" t="s">
        <v>453</v>
      </c>
      <c r="M83" s="412"/>
      <c r="N83" s="413"/>
      <c r="O83" s="414" t="e">
        <f>+P83/U5</f>
        <v>#DIV/0!</v>
      </c>
      <c r="P83" s="772">
        <f>+P53+P62+P70+P80</f>
        <v>0</v>
      </c>
      <c r="Q83" s="773"/>
      <c r="R83" s="291"/>
      <c r="S83" s="789" t="e">
        <f>+T53+T62+T70+T80</f>
        <v>#DIV/0!</v>
      </c>
      <c r="T83" s="790"/>
      <c r="U83" s="791" t="e">
        <f>+S83*U5</f>
        <v>#DIV/0!</v>
      </c>
      <c r="V83" s="791"/>
      <c r="W83" s="792"/>
      <c r="X83" s="179"/>
      <c r="Y83" s="408" t="str">
        <f>IF('1'!$N$385=1,"Ingresar Comercio (celda O8 de Hoja 2)","")</f>
        <v>Ingresar Comercio (celda O8 de Hoja 2)</v>
      </c>
      <c r="Z83" s="368"/>
      <c r="AA83" s="358"/>
      <c r="AB83" s="358"/>
      <c r="AC83" s="359"/>
    </row>
    <row r="84" spans="2:29" ht="10.25" customHeight="1">
      <c r="B84" s="907"/>
      <c r="C84" s="908"/>
      <c r="D84" s="908"/>
      <c r="E84" s="908"/>
      <c r="F84" s="908"/>
      <c r="G84" s="908"/>
      <c r="H84" s="908"/>
      <c r="I84" s="908"/>
      <c r="J84" s="908"/>
      <c r="K84" s="909"/>
      <c r="L84" s="415" t="s">
        <v>476</v>
      </c>
      <c r="M84" s="416"/>
      <c r="N84" s="417"/>
      <c r="O84" s="418" t="e">
        <f>+P84/U5</f>
        <v>#DIV/0!</v>
      </c>
      <c r="P84" s="770">
        <f>P83*0.005</f>
        <v>0</v>
      </c>
      <c r="Q84" s="771"/>
      <c r="R84" s="291"/>
      <c r="S84" s="930" t="e">
        <f>+U84/U5</f>
        <v>#DIV/0!</v>
      </c>
      <c r="T84" s="931"/>
      <c r="U84" s="928">
        <f>+P84</f>
        <v>0</v>
      </c>
      <c r="V84" s="928"/>
      <c r="W84" s="929"/>
      <c r="X84" s="179"/>
      <c r="Y84" s="408" t="str">
        <f>IF('1'!$N$386=1,"Ingresar Ubicación calle (celda L9 de Hoja 2)","")</f>
        <v>Ingresar Ubicación calle (celda L9 de Hoja 2)</v>
      </c>
      <c r="Z84" s="419"/>
      <c r="AA84" s="359"/>
      <c r="AB84" s="358"/>
      <c r="AC84" s="359"/>
    </row>
    <row r="85" spans="2:29">
      <c r="B85" s="896"/>
      <c r="C85" s="897"/>
      <c r="D85" s="897"/>
      <c r="E85" s="897"/>
      <c r="F85" s="897"/>
      <c r="G85" s="897"/>
      <c r="H85" s="897"/>
      <c r="I85" s="897"/>
      <c r="J85" s="897"/>
      <c r="K85" s="898"/>
      <c r="L85" s="420" t="s">
        <v>455</v>
      </c>
      <c r="M85" s="421"/>
      <c r="N85" s="422"/>
      <c r="O85" s="888" t="e">
        <f>+P85/U5</f>
        <v>#DIV/0!</v>
      </c>
      <c r="P85" s="751" t="e">
        <f>ROUND(P84*N86/N85,-5)</f>
        <v>#DIV/0!</v>
      </c>
      <c r="Q85" s="752"/>
      <c r="R85" s="291"/>
      <c r="S85" s="743" t="e">
        <f>+U85/U5</f>
        <v>#DIV/0!</v>
      </c>
      <c r="T85" s="744"/>
      <c r="U85" s="932" t="e">
        <f>ROUND(U84*N86/N85,-5)</f>
        <v>#DIV/0!</v>
      </c>
      <c r="V85" s="932"/>
      <c r="W85" s="933"/>
      <c r="X85" s="179"/>
      <c r="Y85" s="408" t="str">
        <f>IF('1'!$N$387=1,"Ingresar Locomoción (celda O9 de Hoja 2)","")</f>
        <v>Ingresar Locomoción (celda O9 de Hoja 2)</v>
      </c>
      <c r="Z85" s="419"/>
      <c r="AA85" s="359"/>
      <c r="AB85" s="358"/>
      <c r="AC85" s="359"/>
    </row>
    <row r="86" spans="2:29">
      <c r="B86" s="896"/>
      <c r="C86" s="897"/>
      <c r="D86" s="897"/>
      <c r="E86" s="897"/>
      <c r="F86" s="897"/>
      <c r="G86" s="897"/>
      <c r="H86" s="897"/>
      <c r="I86" s="897"/>
      <c r="J86" s="897"/>
      <c r="K86" s="898"/>
      <c r="L86" s="755" t="s">
        <v>475</v>
      </c>
      <c r="M86" s="756"/>
      <c r="N86" s="423"/>
      <c r="O86" s="889"/>
      <c r="P86" s="753"/>
      <c r="Q86" s="754"/>
      <c r="R86" s="291"/>
      <c r="S86" s="745"/>
      <c r="T86" s="746"/>
      <c r="U86" s="934"/>
      <c r="V86" s="934"/>
      <c r="W86" s="935"/>
      <c r="X86" s="179"/>
      <c r="Y86" s="408"/>
      <c r="Z86" s="419"/>
      <c r="AA86" s="359"/>
      <c r="AB86" s="358"/>
      <c r="AC86" s="359"/>
    </row>
    <row r="87" spans="2:29" ht="11" thickBot="1">
      <c r="B87" s="896"/>
      <c r="C87" s="897"/>
      <c r="D87" s="897"/>
      <c r="E87" s="897"/>
      <c r="F87" s="897"/>
      <c r="G87" s="897"/>
      <c r="H87" s="897"/>
      <c r="I87" s="897"/>
      <c r="J87" s="897"/>
      <c r="K87" s="898"/>
      <c r="L87" s="424" t="s">
        <v>319</v>
      </c>
      <c r="M87" s="424"/>
      <c r="N87" s="425"/>
      <c r="O87" s="426" t="e">
        <f>+P87/U5</f>
        <v>#DIV/0!</v>
      </c>
      <c r="P87" s="891">
        <f>IF(P53=0,(P62+P80)*0.8,+P62+P80)</f>
        <v>0</v>
      </c>
      <c r="Q87" s="892"/>
      <c r="R87" s="291"/>
      <c r="S87" s="797">
        <f>+V53+V62+V80</f>
        <v>0</v>
      </c>
      <c r="T87" s="798"/>
      <c r="U87" s="747">
        <f>+S87*U5</f>
        <v>0</v>
      </c>
      <c r="V87" s="747"/>
      <c r="W87" s="748"/>
      <c r="X87" s="179"/>
      <c r="Y87" s="408"/>
      <c r="Z87" s="419"/>
      <c r="AA87" s="359"/>
      <c r="AB87" s="358"/>
      <c r="AC87" s="359"/>
    </row>
    <row r="88" spans="2:29" ht="15" customHeight="1">
      <c r="B88" s="896"/>
      <c r="C88" s="897"/>
      <c r="D88" s="897"/>
      <c r="E88" s="897"/>
      <c r="F88" s="897"/>
      <c r="G88" s="897"/>
      <c r="H88" s="897"/>
      <c r="I88" s="897"/>
      <c r="J88" s="897"/>
      <c r="K88" s="897"/>
      <c r="L88" s="427" t="s">
        <v>273</v>
      </c>
      <c r="M88" s="428"/>
      <c r="N88" s="429"/>
      <c r="O88" s="721" t="s">
        <v>623</v>
      </c>
      <c r="P88" s="809">
        <f>+P83</f>
        <v>0</v>
      </c>
      <c r="Q88" s="810"/>
      <c r="R88" s="291"/>
      <c r="S88" s="807" t="e">
        <f>+S83</f>
        <v>#DIV/0!</v>
      </c>
      <c r="T88" s="808"/>
      <c r="U88" s="805" t="e">
        <f>IF(P88&gt;=P83,U83,U83*(P88/P83))</f>
        <v>#DIV/0!</v>
      </c>
      <c r="V88" s="805"/>
      <c r="W88" s="806"/>
      <c r="X88" s="179"/>
      <c r="Y88" s="408" t="str">
        <f>IF('1'!$N$388=1,"Ingresar Arteria principal (celda L10 de Hoja 2)","")</f>
        <v>Ingresar Arteria principal (celda L10 de Hoja 2)</v>
      </c>
      <c r="Z88" s="359"/>
      <c r="AA88" s="359"/>
      <c r="AB88" s="358"/>
      <c r="AC88" s="359"/>
    </row>
    <row r="89" spans="2:29" s="179" customFormat="1" ht="15" customHeight="1" thickBot="1">
      <c r="B89" s="899"/>
      <c r="C89" s="900"/>
      <c r="D89" s="900"/>
      <c r="E89" s="900"/>
      <c r="F89" s="900"/>
      <c r="G89" s="900"/>
      <c r="H89" s="900"/>
      <c r="I89" s="900"/>
      <c r="J89" s="900"/>
      <c r="K89" s="900"/>
      <c r="L89" s="430" t="s">
        <v>274</v>
      </c>
      <c r="M89" s="431"/>
      <c r="N89" s="432">
        <v>0.2</v>
      </c>
      <c r="O89" s="433" t="e">
        <f>+P89/U5</f>
        <v>#DIV/0!</v>
      </c>
      <c r="P89" s="886">
        <f>+P88*(1-N89)</f>
        <v>0</v>
      </c>
      <c r="Q89" s="887"/>
      <c r="R89" s="434"/>
      <c r="S89" s="799"/>
      <c r="T89" s="800"/>
      <c r="U89" s="749"/>
      <c r="V89" s="749"/>
      <c r="W89" s="750"/>
      <c r="Y89" s="180"/>
    </row>
    <row r="90" spans="2:29" ht="5.25" customHeight="1">
      <c r="T90" s="435"/>
      <c r="V90" s="436"/>
      <c r="W90" s="436"/>
    </row>
    <row r="91" spans="2:29" ht="12" customHeight="1">
      <c r="B91" s="437" t="s">
        <v>285</v>
      </c>
      <c r="C91" s="405"/>
      <c r="D91" s="405"/>
      <c r="E91" s="405"/>
      <c r="F91" s="405"/>
      <c r="G91" s="405"/>
      <c r="H91" s="405"/>
      <c r="I91" s="405"/>
      <c r="J91" s="405"/>
      <c r="K91" s="405"/>
      <c r="L91" s="811" t="s">
        <v>277</v>
      </c>
      <c r="M91" s="812"/>
      <c r="N91" s="812"/>
      <c r="O91" s="812"/>
      <c r="P91" s="812"/>
      <c r="Q91" s="904" t="s">
        <v>200</v>
      </c>
      <c r="R91" s="905"/>
      <c r="S91" s="905"/>
      <c r="T91" s="905"/>
      <c r="U91" s="905"/>
      <c r="V91" s="905"/>
      <c r="W91" s="906"/>
    </row>
    <row r="92" spans="2:29" ht="11.25" customHeight="1">
      <c r="B92" s="893"/>
      <c r="C92" s="894"/>
      <c r="D92" s="894"/>
      <c r="E92" s="894"/>
      <c r="F92" s="894"/>
      <c r="G92" s="894"/>
      <c r="H92" s="894"/>
      <c r="I92" s="894"/>
      <c r="J92" s="894"/>
      <c r="K92" s="895"/>
      <c r="L92" s="998" t="s">
        <v>280</v>
      </c>
      <c r="M92" s="999"/>
      <c r="N92" s="785"/>
      <c r="O92" s="785"/>
      <c r="P92" s="786"/>
      <c r="Q92" s="802" t="e">
        <f>IF(SUM(N350:N388)&gt;0,"=&gt;"&amp;SUM(N350:N388)&amp;" error(es) lógico(s).","")</f>
        <v>#VALUE!</v>
      </c>
      <c r="R92" s="803"/>
      <c r="S92" s="803"/>
      <c r="T92" s="803"/>
      <c r="U92" s="803"/>
      <c r="V92" s="803"/>
      <c r="W92" s="804"/>
    </row>
    <row r="93" spans="2:29" ht="11.25" customHeight="1">
      <c r="B93" s="896"/>
      <c r="C93" s="897"/>
      <c r="D93" s="897"/>
      <c r="E93" s="897"/>
      <c r="F93" s="897"/>
      <c r="G93" s="897"/>
      <c r="H93" s="897"/>
      <c r="I93" s="897"/>
      <c r="J93" s="897"/>
      <c r="K93" s="898"/>
      <c r="L93" s="902" t="s">
        <v>282</v>
      </c>
      <c r="M93" s="903"/>
      <c r="N93" s="871"/>
      <c r="O93" s="871"/>
      <c r="P93" s="872"/>
      <c r="Q93" s="774" t="e">
        <f>IF(SUM($N$350:$N$418)&gt;0,"NO SE PUEDE DESPACHAR A","")</f>
        <v>#VALUE!</v>
      </c>
      <c r="R93" s="775"/>
      <c r="S93" s="775"/>
      <c r="T93" s="775"/>
      <c r="U93" s="775"/>
      <c r="V93" s="775"/>
      <c r="W93" s="776"/>
    </row>
    <row r="94" spans="2:29" ht="11.25" customHeight="1">
      <c r="B94" s="896"/>
      <c r="C94" s="897"/>
      <c r="D94" s="897"/>
      <c r="E94" s="897"/>
      <c r="F94" s="897"/>
      <c r="G94" s="897"/>
      <c r="H94" s="897"/>
      <c r="I94" s="897"/>
      <c r="J94" s="897"/>
      <c r="K94" s="898"/>
      <c r="L94" s="902" t="s">
        <v>286</v>
      </c>
      <c r="M94" s="903"/>
      <c r="N94" s="870" t="s">
        <v>620</v>
      </c>
      <c r="O94" s="871"/>
      <c r="P94" s="872"/>
      <c r="Q94" s="774" t="e">
        <f>IF(SUM($N$350:$N$418)&gt;0,"TASACIONES ITAU","")</f>
        <v>#VALUE!</v>
      </c>
      <c r="R94" s="775"/>
      <c r="S94" s="775"/>
      <c r="T94" s="775"/>
      <c r="U94" s="775"/>
      <c r="V94" s="775"/>
      <c r="W94" s="776"/>
      <c r="Y94" s="408"/>
    </row>
    <row r="95" spans="2:29" ht="11.25" customHeight="1">
      <c r="B95" s="896"/>
      <c r="C95" s="897"/>
      <c r="D95" s="897"/>
      <c r="E95" s="897"/>
      <c r="F95" s="897"/>
      <c r="G95" s="897"/>
      <c r="H95" s="897"/>
      <c r="I95" s="897"/>
      <c r="J95" s="897"/>
      <c r="K95" s="898"/>
      <c r="L95" s="902" t="s">
        <v>283</v>
      </c>
      <c r="M95" s="903"/>
      <c r="N95" s="870" t="s">
        <v>470</v>
      </c>
      <c r="O95" s="871"/>
      <c r="P95" s="872"/>
      <c r="Q95" s="438"/>
      <c r="R95" s="439"/>
      <c r="S95" s="439"/>
      <c r="T95" s="439"/>
      <c r="U95" s="439"/>
      <c r="V95" s="439"/>
      <c r="W95" s="440"/>
    </row>
    <row r="96" spans="2:29" ht="11.25" customHeight="1">
      <c r="B96" s="896"/>
      <c r="C96" s="897"/>
      <c r="D96" s="897"/>
      <c r="E96" s="897"/>
      <c r="F96" s="897"/>
      <c r="G96" s="897"/>
      <c r="H96" s="897"/>
      <c r="I96" s="897"/>
      <c r="J96" s="897"/>
      <c r="K96" s="898"/>
      <c r="L96" s="902" t="s">
        <v>281</v>
      </c>
      <c r="M96" s="903"/>
      <c r="N96" s="914" t="s">
        <v>621</v>
      </c>
      <c r="O96" s="915"/>
      <c r="P96" s="916"/>
      <c r="Q96" s="441" t="s">
        <v>284</v>
      </c>
      <c r="R96" s="873" t="s">
        <v>557</v>
      </c>
      <c r="S96" s="874"/>
      <c r="T96" s="874"/>
      <c r="U96" s="874"/>
      <c r="V96" s="874"/>
      <c r="W96" s="442"/>
      <c r="Y96" s="208"/>
    </row>
    <row r="97" spans="1:33" ht="4.5" customHeight="1">
      <c r="B97" s="899"/>
      <c r="C97" s="900"/>
      <c r="D97" s="900"/>
      <c r="E97" s="900"/>
      <c r="F97" s="900"/>
      <c r="G97" s="900"/>
      <c r="H97" s="900"/>
      <c r="I97" s="900"/>
      <c r="J97" s="900"/>
      <c r="K97" s="901"/>
      <c r="L97" s="443"/>
      <c r="M97" s="444"/>
      <c r="N97" s="444"/>
      <c r="O97" s="444"/>
      <c r="P97" s="444"/>
      <c r="Q97" s="443"/>
      <c r="R97" s="265"/>
      <c r="S97" s="445"/>
      <c r="T97" s="446"/>
      <c r="U97" s="446"/>
      <c r="V97" s="446"/>
      <c r="W97" s="447"/>
    </row>
    <row r="98" spans="1:33" ht="5.25" customHeight="1" thickBot="1">
      <c r="B98" s="448"/>
      <c r="C98" s="448"/>
      <c r="D98" s="448"/>
      <c r="E98" s="448"/>
      <c r="F98" s="448"/>
      <c r="G98" s="448"/>
      <c r="H98" s="448"/>
      <c r="I98" s="448"/>
      <c r="J98" s="449"/>
      <c r="K98" s="449"/>
      <c r="L98" s="449"/>
      <c r="M98" s="449"/>
      <c r="N98" s="449"/>
      <c r="O98" s="449"/>
      <c r="P98" s="449"/>
      <c r="Q98" s="450"/>
      <c r="R98" s="450"/>
      <c r="S98" s="450"/>
      <c r="T98" s="450"/>
      <c r="U98" s="450"/>
      <c r="V98" s="450"/>
      <c r="W98" s="450"/>
      <c r="Y98" s="408"/>
    </row>
    <row r="99" spans="1:33" ht="15">
      <c r="B99" s="910" t="s">
        <v>462</v>
      </c>
      <c r="C99" s="911"/>
      <c r="D99" s="911"/>
      <c r="E99" s="911"/>
      <c r="F99" s="911"/>
      <c r="G99" s="911"/>
      <c r="H99" s="911"/>
      <c r="I99" s="911"/>
      <c r="J99" s="911"/>
      <c r="K99" s="911"/>
      <c r="L99" s="911"/>
      <c r="M99" s="911"/>
      <c r="N99" s="911"/>
      <c r="O99" s="911"/>
      <c r="P99" s="911"/>
      <c r="Q99" s="911"/>
      <c r="R99" s="911"/>
      <c r="S99" s="911"/>
      <c r="T99" s="911"/>
      <c r="U99" s="911"/>
      <c r="V99" s="911"/>
      <c r="W99" s="912"/>
    </row>
    <row r="100" spans="1:33" ht="11">
      <c r="B100" s="451" t="s">
        <v>191</v>
      </c>
      <c r="C100" s="452"/>
      <c r="D100" s="452"/>
      <c r="E100" s="452"/>
      <c r="F100" s="811" t="s">
        <v>179</v>
      </c>
      <c r="G100" s="812"/>
      <c r="H100" s="812"/>
      <c r="I100" s="913"/>
      <c r="J100" s="811" t="s">
        <v>451</v>
      </c>
      <c r="K100" s="812"/>
      <c r="L100" s="812"/>
      <c r="M100" s="812"/>
      <c r="N100" s="913"/>
      <c r="O100" s="811" t="s">
        <v>480</v>
      </c>
      <c r="P100" s="812"/>
      <c r="Q100" s="913"/>
      <c r="R100" s="920" t="s">
        <v>481</v>
      </c>
      <c r="S100" s="921"/>
      <c r="T100" s="921"/>
      <c r="U100" s="921"/>
      <c r="V100" s="921"/>
      <c r="W100" s="922"/>
      <c r="X100" s="179"/>
      <c r="Y100" s="408"/>
      <c r="Z100" s="359"/>
      <c r="AA100" s="359"/>
      <c r="AB100" s="358"/>
      <c r="AC100" s="359"/>
    </row>
    <row r="101" spans="1:33" ht="14" customHeight="1">
      <c r="B101" s="453" t="s">
        <v>454</v>
      </c>
      <c r="C101" s="454"/>
      <c r="D101" s="454"/>
      <c r="E101" s="454"/>
      <c r="F101" s="455" t="s">
        <v>23</v>
      </c>
      <c r="G101" s="456" t="s">
        <v>7</v>
      </c>
      <c r="H101" s="868" t="s">
        <v>0</v>
      </c>
      <c r="I101" s="869"/>
      <c r="J101" s="457" t="s">
        <v>23</v>
      </c>
      <c r="K101" s="884" t="s">
        <v>7</v>
      </c>
      <c r="L101" s="885"/>
      <c r="M101" s="868" t="s">
        <v>0</v>
      </c>
      <c r="N101" s="868"/>
      <c r="O101" s="458" t="s">
        <v>7</v>
      </c>
      <c r="P101" s="884" t="s">
        <v>0</v>
      </c>
      <c r="Q101" s="869"/>
      <c r="R101" s="923"/>
      <c r="S101" s="924"/>
      <c r="T101" s="924"/>
      <c r="U101" s="924"/>
      <c r="V101" s="924"/>
      <c r="W101" s="925"/>
      <c r="Z101" s="359"/>
      <c r="AA101" s="359"/>
      <c r="AB101" s="358"/>
      <c r="AC101" s="359"/>
    </row>
    <row r="102" spans="1:33" ht="20.25" customHeight="1">
      <c r="A102" s="459"/>
      <c r="B102" s="460" t="s">
        <v>180</v>
      </c>
      <c r="C102" s="461"/>
      <c r="D102" s="461"/>
      <c r="E102" s="462"/>
      <c r="F102" s="463"/>
      <c r="G102" s="464" t="e">
        <f>+H102/U5</f>
        <v>#DIV/0!</v>
      </c>
      <c r="H102" s="861" t="e">
        <f>IF(P88&lt;&gt;"",IF(P102&gt;M102,+P102-M102,0),0)</f>
        <v>#DIV/0!</v>
      </c>
      <c r="I102" s="862"/>
      <c r="J102" s="465"/>
      <c r="K102" s="861" t="e">
        <f>+M102/U5</f>
        <v>#DIV/0!</v>
      </c>
      <c r="L102" s="861"/>
      <c r="M102" s="847" t="e">
        <f>IF(S88&lt;&gt;0,(SUMPRODUCT(M57:M61,T57:T61)+SUMPRODUCT(M75:M79,T75:T79))*(S88/S83),0)*U5</f>
        <v>#DIV/0!</v>
      </c>
      <c r="N102" s="848"/>
      <c r="O102" s="466" t="e">
        <f>+P102/$U$5</f>
        <v>#DIV/0!</v>
      </c>
      <c r="P102" s="842" t="e">
        <f>+U88</f>
        <v>#DIV/0!</v>
      </c>
      <c r="Q102" s="843"/>
      <c r="R102" s="875" t="str">
        <f>IF(P88=0,"",IF(G83="No Recomendable","Informe Rechazado",IF(I375&gt;0,"Informe Rechazado",IF(P462=1,"Visado Tasaciones",IF(P461=2,"Aprobado por Empresa Tasadora","Visado Departamento de Tasaciones")))))</f>
        <v/>
      </c>
      <c r="S102" s="876"/>
      <c r="T102" s="876"/>
      <c r="U102" s="876"/>
      <c r="V102" s="876"/>
      <c r="W102" s="877"/>
      <c r="Z102" s="359"/>
      <c r="AA102" s="359"/>
      <c r="AB102" s="358"/>
      <c r="AC102" s="359"/>
    </row>
    <row r="103" spans="1:33" ht="20.25" customHeight="1">
      <c r="A103" s="459"/>
      <c r="B103" s="467" t="s">
        <v>192</v>
      </c>
      <c r="C103" s="468"/>
      <c r="D103" s="468"/>
      <c r="E103" s="469"/>
      <c r="F103" s="470">
        <v>0.2</v>
      </c>
      <c r="G103" s="471" t="e">
        <f>+H103/U5</f>
        <v>#DIV/0!</v>
      </c>
      <c r="H103" s="857" t="e">
        <f>ROUND((1-F103)*H102,0)</f>
        <v>#DIV/0!</v>
      </c>
      <c r="I103" s="858"/>
      <c r="J103" s="470">
        <v>0.5</v>
      </c>
      <c r="K103" s="857" t="e">
        <f>+M103/U5</f>
        <v>#DIV/0!</v>
      </c>
      <c r="L103" s="857"/>
      <c r="M103" s="857" t="e">
        <f>ROUND(+(1-J103)*M102,0)</f>
        <v>#DIV/0!</v>
      </c>
      <c r="N103" s="858"/>
      <c r="O103" s="472" t="e">
        <f>+P103/$U$5</f>
        <v>#DIV/0!</v>
      </c>
      <c r="P103" s="866" t="e">
        <f>+M103+H103</f>
        <v>#DIV/0!</v>
      </c>
      <c r="Q103" s="867"/>
      <c r="R103" s="878"/>
      <c r="S103" s="879"/>
      <c r="T103" s="879"/>
      <c r="U103" s="879"/>
      <c r="V103" s="879"/>
      <c r="W103" s="880"/>
      <c r="Z103" s="358"/>
      <c r="AA103" s="358"/>
      <c r="AB103" s="358"/>
      <c r="AC103" s="359"/>
    </row>
    <row r="104" spans="1:33" ht="18" customHeight="1">
      <c r="A104" s="459"/>
      <c r="B104" s="473" t="s">
        <v>216</v>
      </c>
      <c r="C104" s="474"/>
      <c r="D104" s="474"/>
      <c r="E104" s="475"/>
      <c r="F104" s="476">
        <v>0.1</v>
      </c>
      <c r="G104" s="477" t="e">
        <f>+H104/U5</f>
        <v>#DIV/0!</v>
      </c>
      <c r="H104" s="859" t="e">
        <f>IF(H102=0,0,ROUND((1-F104)*H102,0))</f>
        <v>#DIV/0!</v>
      </c>
      <c r="I104" s="860"/>
      <c r="J104" s="470">
        <v>0.5</v>
      </c>
      <c r="K104" s="859" t="e">
        <f>+M104/U5</f>
        <v>#DIV/0!</v>
      </c>
      <c r="L104" s="859"/>
      <c r="M104" s="859" t="e">
        <f>ROUND(+(1-J104)*M102,0)</f>
        <v>#DIV/0!</v>
      </c>
      <c r="N104" s="860"/>
      <c r="O104" s="478" t="e">
        <f>+P104/$U$5</f>
        <v>#DIV/0!</v>
      </c>
      <c r="P104" s="840" t="e">
        <f>+M104+H104</f>
        <v>#DIV/0!</v>
      </c>
      <c r="Q104" s="841"/>
      <c r="R104" s="479"/>
      <c r="S104" s="480"/>
      <c r="T104" s="480"/>
      <c r="U104" s="480"/>
      <c r="V104" s="480"/>
      <c r="W104" s="481"/>
      <c r="Y104" s="209"/>
      <c r="Z104" s="358"/>
      <c r="AA104" s="358"/>
      <c r="AB104" s="358"/>
      <c r="AC104" s="359"/>
    </row>
    <row r="105" spans="1:33" ht="21" customHeight="1">
      <c r="A105" s="459"/>
      <c r="B105" s="482" t="s">
        <v>323</v>
      </c>
      <c r="C105" s="483"/>
      <c r="D105" s="483"/>
      <c r="E105" s="484"/>
      <c r="F105" s="485"/>
      <c r="G105" s="486" t="e">
        <f>+H105/U5</f>
        <v>#DIV/0!</v>
      </c>
      <c r="H105" s="845">
        <f>IF(P88=0,0,(U87-M105))</f>
        <v>0</v>
      </c>
      <c r="I105" s="846"/>
      <c r="J105" s="487"/>
      <c r="K105" s="845" t="e">
        <f>+M105/U5</f>
        <v>#DIV/0!</v>
      </c>
      <c r="L105" s="845"/>
      <c r="M105" s="845" t="e">
        <f>IF(P53&gt;0,M102,M102*0.8)</f>
        <v>#DIV/0!</v>
      </c>
      <c r="N105" s="846"/>
      <c r="O105" s="488" t="e">
        <f>+P105/$U$5</f>
        <v>#DIV/0!</v>
      </c>
      <c r="P105" s="882" t="e">
        <f>+M105+H105</f>
        <v>#DIV/0!</v>
      </c>
      <c r="Q105" s="883"/>
      <c r="R105" s="489"/>
      <c r="S105" s="490" t="s">
        <v>224</v>
      </c>
      <c r="T105" s="863">
        <f ca="1">TODAY()</f>
        <v>43458</v>
      </c>
      <c r="U105" s="863"/>
      <c r="V105" s="863"/>
      <c r="W105" s="864"/>
      <c r="Y105" s="209"/>
      <c r="Z105" s="358"/>
      <c r="AA105" s="358"/>
      <c r="AB105" s="358"/>
      <c r="AC105" s="359"/>
    </row>
    <row r="106" spans="1:33">
      <c r="B106" s="491" t="s">
        <v>320</v>
      </c>
      <c r="C106" s="492"/>
      <c r="D106" s="492"/>
      <c r="E106" s="493"/>
      <c r="F106" s="494" t="s">
        <v>292</v>
      </c>
      <c r="G106" s="495">
        <f>+H447</f>
        <v>130</v>
      </c>
      <c r="H106" s="496" t="s">
        <v>452</v>
      </c>
      <c r="I106" s="497" t="str">
        <f>+I447</f>
        <v>04</v>
      </c>
      <c r="J106" s="498"/>
      <c r="K106" s="499"/>
      <c r="L106" s="500"/>
      <c r="M106" s="499"/>
      <c r="N106" s="501"/>
      <c r="O106" s="189"/>
      <c r="P106" s="189"/>
      <c r="Q106" s="189"/>
      <c r="R106" s="245"/>
      <c r="S106" s="245"/>
      <c r="T106" s="245"/>
      <c r="U106" s="245"/>
      <c r="V106" s="245"/>
      <c r="W106" s="502"/>
      <c r="Y106" s="408"/>
      <c r="AA106" s="179"/>
    </row>
    <row r="107" spans="1:33" ht="12" customHeight="1">
      <c r="B107" s="503" t="s">
        <v>471</v>
      </c>
      <c r="C107" s="236"/>
      <c r="D107" s="236"/>
      <c r="E107" s="236"/>
      <c r="F107" s="189"/>
      <c r="G107" s="189"/>
      <c r="H107" s="189"/>
      <c r="I107" s="189"/>
      <c r="J107" s="236"/>
      <c r="K107" s="236"/>
      <c r="L107" s="189"/>
      <c r="M107" s="189"/>
      <c r="N107" s="189"/>
      <c r="O107" s="504"/>
      <c r="P107" s="504"/>
      <c r="Q107" s="504"/>
      <c r="R107" s="504"/>
      <c r="S107" s="505"/>
      <c r="T107" s="505"/>
      <c r="U107" s="505"/>
      <c r="V107" s="505"/>
      <c r="W107" s="506"/>
      <c r="AA107" s="179"/>
    </row>
    <row r="108" spans="1:33" ht="12" customHeight="1">
      <c r="B108" s="850" t="str">
        <f>IF(P462=1,"Visado válido solo para Recuperadora de Crédito",IF(R102="","",IF(G83="No Recomendable","",IF(I375&gt;0,"Informe Rechazado hasta presentar Sello Verde de Gases.",IF(P461=2,"Características de la Garantía, permite ser registrada solo con aprobación de Empresa Tasadora, según Procedimiento Unidad de Tasaciones","")))))</f>
        <v/>
      </c>
      <c r="C108" s="851"/>
      <c r="D108" s="851"/>
      <c r="E108" s="851"/>
      <c r="F108" s="851"/>
      <c r="G108" s="851"/>
      <c r="H108" s="851"/>
      <c r="I108" s="851"/>
      <c r="J108" s="851"/>
      <c r="K108" s="851"/>
      <c r="L108" s="851"/>
      <c r="M108" s="851"/>
      <c r="N108" s="851"/>
      <c r="O108" s="851"/>
      <c r="P108" s="851"/>
      <c r="Q108" s="851"/>
      <c r="R108" s="851"/>
      <c r="S108" s="851"/>
      <c r="T108" s="851"/>
      <c r="U108" s="851"/>
      <c r="V108" s="851"/>
      <c r="W108" s="852"/>
      <c r="Y108" s="507"/>
    </row>
    <row r="109" spans="1:33" ht="12" customHeight="1">
      <c r="B109" s="850" t="e">
        <f>IF(G83="No Recomendable","",+IF(((P62/U5)-T62)&gt;2,"Construcciones no regularizadas, se encuentran ajustadas para efectos de garantía hasta presentar Certificado de Recepción Municipal.",""))</f>
        <v>#DIV/0!</v>
      </c>
      <c r="C109" s="851"/>
      <c r="D109" s="851"/>
      <c r="E109" s="851"/>
      <c r="F109" s="851"/>
      <c r="G109" s="851"/>
      <c r="H109" s="851"/>
      <c r="I109" s="851"/>
      <c r="J109" s="851"/>
      <c r="K109" s="851"/>
      <c r="L109" s="851"/>
      <c r="M109" s="851"/>
      <c r="N109" s="851"/>
      <c r="O109" s="851"/>
      <c r="P109" s="851"/>
      <c r="Q109" s="851"/>
      <c r="R109" s="851"/>
      <c r="S109" s="851"/>
      <c r="T109" s="851"/>
      <c r="U109" s="851"/>
      <c r="V109" s="851"/>
      <c r="W109" s="852"/>
      <c r="Y109" s="507"/>
    </row>
    <row r="110" spans="1:33" ht="13" thickBot="1">
      <c r="B110" s="853" t="str">
        <f>IF(G83="No Recomendable","Inmueble con Limitaciones - No se recomienda considerar como Garantía","")</f>
        <v/>
      </c>
      <c r="C110" s="854"/>
      <c r="D110" s="854"/>
      <c r="E110" s="854"/>
      <c r="F110" s="854"/>
      <c r="G110" s="854"/>
      <c r="H110" s="854"/>
      <c r="I110" s="854"/>
      <c r="J110" s="854"/>
      <c r="K110" s="854"/>
      <c r="L110" s="854"/>
      <c r="M110" s="854"/>
      <c r="N110" s="854"/>
      <c r="O110" s="854"/>
      <c r="P110" s="854"/>
      <c r="Q110" s="854"/>
      <c r="R110" s="854"/>
      <c r="S110" s="854"/>
      <c r="T110" s="854"/>
      <c r="U110" s="854"/>
      <c r="V110" s="854"/>
      <c r="W110" s="855"/>
      <c r="Y110" s="917"/>
      <c r="Z110" s="917"/>
      <c r="AA110" s="917"/>
      <c r="AB110" s="917"/>
      <c r="AC110" s="917"/>
      <c r="AD110" s="917"/>
      <c r="AE110" s="917"/>
      <c r="AF110" s="917"/>
      <c r="AG110" s="917"/>
    </row>
    <row r="111" spans="1:33" ht="12">
      <c r="Y111" s="508"/>
      <c r="Z111" s="508"/>
      <c r="AA111" s="508"/>
      <c r="AB111" s="508"/>
      <c r="AC111" s="508"/>
      <c r="AD111" s="508"/>
      <c r="AE111" s="508"/>
      <c r="AF111" s="508"/>
      <c r="AG111" s="508"/>
    </row>
    <row r="112" spans="1:33">
      <c r="T112" s="179"/>
      <c r="U112" s="179"/>
      <c r="V112" s="179"/>
      <c r="W112" s="179"/>
    </row>
    <row r="114" spans="8:9">
      <c r="H114" s="856"/>
      <c r="I114" s="856"/>
    </row>
    <row r="115" spans="8:9">
      <c r="H115" s="509"/>
    </row>
    <row r="319" ht="13.5" customHeight="1"/>
    <row r="320" hidden="1"/>
    <row r="321" spans="1:29" hidden="1"/>
    <row r="322" spans="1:29" hidden="1"/>
    <row r="323" spans="1:29" ht="11" hidden="1" thickBot="1"/>
    <row r="324" spans="1:29" ht="17" hidden="1">
      <c r="F324" s="510" t="s">
        <v>478</v>
      </c>
      <c r="G324" s="511"/>
      <c r="H324" s="511"/>
      <c r="I324" s="511"/>
      <c r="J324" s="511"/>
      <c r="K324" s="511"/>
      <c r="L324" s="511"/>
      <c r="M324" s="511"/>
      <c r="N324" s="511"/>
      <c r="O324" s="511"/>
      <c r="P324" s="511"/>
      <c r="Q324" s="511"/>
      <c r="R324" s="511"/>
      <c r="S324" s="512"/>
      <c r="T324" s="512"/>
      <c r="U324" s="512"/>
      <c r="V324" s="512"/>
      <c r="W324" s="512"/>
      <c r="X324" s="512"/>
      <c r="Y324" s="512"/>
      <c r="Z324" s="512"/>
      <c r="AA324" s="512"/>
      <c r="AB324" s="513"/>
    </row>
    <row r="325" spans="1:29" ht="12" hidden="1">
      <c r="F325" s="514" t="s">
        <v>531</v>
      </c>
      <c r="G325" s="515"/>
      <c r="H325" s="515"/>
      <c r="I325" s="515"/>
      <c r="J325" s="515"/>
      <c r="K325" s="515"/>
      <c r="L325" s="515"/>
      <c r="M325" s="515"/>
      <c r="N325" s="515"/>
      <c r="O325" s="515"/>
      <c r="P325" s="515"/>
      <c r="Q325" s="515"/>
      <c r="R325" s="515"/>
      <c r="S325" s="516"/>
      <c r="T325" s="516"/>
      <c r="U325" s="516"/>
      <c r="V325" s="516"/>
      <c r="W325" s="516"/>
      <c r="X325" s="516"/>
      <c r="Y325" s="516"/>
      <c r="Z325" s="516"/>
      <c r="AA325" s="516"/>
      <c r="AB325" s="517"/>
    </row>
    <row r="326" spans="1:29" ht="12" hidden="1">
      <c r="F326" s="518" t="s">
        <v>532</v>
      </c>
      <c r="G326" s="515"/>
      <c r="H326" s="515"/>
      <c r="I326" s="515"/>
      <c r="J326" s="515"/>
      <c r="K326" s="515"/>
      <c r="L326" s="515"/>
      <c r="M326" s="515"/>
      <c r="N326" s="515"/>
      <c r="O326" s="515"/>
      <c r="P326" s="515"/>
      <c r="Q326" s="515"/>
      <c r="R326" s="515"/>
      <c r="S326" s="516"/>
      <c r="T326" s="516"/>
      <c r="U326" s="516"/>
      <c r="V326" s="516"/>
      <c r="W326" s="516"/>
      <c r="X326" s="516"/>
      <c r="Y326" s="516"/>
      <c r="Z326" s="516"/>
      <c r="AA326" s="516"/>
      <c r="AB326" s="517"/>
    </row>
    <row r="327" spans="1:29" ht="12" hidden="1">
      <c r="F327" s="518"/>
      <c r="G327" s="515"/>
      <c r="H327" s="515"/>
      <c r="I327" s="515"/>
      <c r="J327" s="515"/>
      <c r="K327" s="515"/>
      <c r="L327" s="515"/>
      <c r="M327" s="515"/>
      <c r="N327" s="515"/>
      <c r="O327" s="515"/>
      <c r="P327" s="515"/>
      <c r="Q327" s="515"/>
      <c r="R327" s="515"/>
      <c r="S327" s="516"/>
      <c r="T327" s="516"/>
      <c r="U327" s="516"/>
      <c r="V327" s="516"/>
      <c r="W327" s="516"/>
      <c r="X327" s="516"/>
      <c r="Y327" s="516"/>
      <c r="Z327" s="516"/>
      <c r="AA327" s="516"/>
      <c r="AB327" s="517"/>
    </row>
    <row r="328" spans="1:29" hidden="1">
      <c r="F328" s="519" t="s">
        <v>479</v>
      </c>
      <c r="G328" s="515"/>
      <c r="H328" s="515"/>
      <c r="I328" s="515"/>
      <c r="J328" s="515"/>
      <c r="K328" s="515"/>
      <c r="L328" s="515"/>
      <c r="M328" s="515"/>
      <c r="N328" s="515"/>
      <c r="O328" s="515"/>
      <c r="P328" s="515"/>
      <c r="Q328" s="515"/>
      <c r="R328" s="515"/>
      <c r="S328" s="516"/>
      <c r="T328" s="516"/>
      <c r="U328" s="516"/>
      <c r="V328" s="516"/>
      <c r="W328" s="516"/>
      <c r="X328" s="516"/>
      <c r="Y328" s="516"/>
      <c r="Z328" s="516"/>
      <c r="AA328" s="516"/>
      <c r="AB328" s="517"/>
    </row>
    <row r="329" spans="1:29" hidden="1">
      <c r="F329" s="520" t="s">
        <v>521</v>
      </c>
      <c r="G329" s="515"/>
      <c r="H329" s="515"/>
      <c r="I329" s="515"/>
      <c r="J329" s="515"/>
      <c r="K329" s="515"/>
      <c r="L329" s="515"/>
      <c r="M329" s="515"/>
      <c r="N329" s="515"/>
      <c r="O329" s="515"/>
      <c r="P329" s="515"/>
      <c r="Q329" s="515"/>
      <c r="R329" s="515"/>
      <c r="S329" s="516"/>
      <c r="T329" s="516"/>
      <c r="U329" s="516"/>
      <c r="V329" s="516"/>
      <c r="W329" s="516"/>
      <c r="X329" s="516"/>
      <c r="Y329" s="516"/>
      <c r="Z329" s="516"/>
      <c r="AA329" s="516"/>
      <c r="AB329" s="517"/>
    </row>
    <row r="330" spans="1:29" hidden="1">
      <c r="F330" s="519" t="s">
        <v>522</v>
      </c>
      <c r="G330" s="515"/>
      <c r="H330" s="515"/>
      <c r="I330" s="515"/>
      <c r="J330" s="515"/>
      <c r="K330" s="515"/>
      <c r="L330" s="515"/>
      <c r="M330" s="515"/>
      <c r="N330" s="515"/>
      <c r="O330" s="515"/>
      <c r="P330" s="515"/>
      <c r="Q330" s="515"/>
      <c r="R330" s="515"/>
      <c r="S330" s="516"/>
      <c r="T330" s="516"/>
      <c r="U330" s="516"/>
      <c r="V330" s="516"/>
      <c r="W330" s="516"/>
      <c r="X330" s="516"/>
      <c r="Y330" s="516"/>
      <c r="Z330" s="516"/>
      <c r="AA330" s="516"/>
      <c r="AB330" s="517"/>
    </row>
    <row r="331" spans="1:29" hidden="1">
      <c r="F331" s="520" t="s">
        <v>540</v>
      </c>
      <c r="G331" s="515"/>
      <c r="H331" s="515"/>
      <c r="I331" s="515"/>
      <c r="J331" s="515"/>
      <c r="K331" s="515"/>
      <c r="L331" s="515"/>
      <c r="M331" s="515"/>
      <c r="N331" s="515"/>
      <c r="O331" s="515"/>
      <c r="P331" s="515"/>
      <c r="Q331" s="515"/>
      <c r="R331" s="515"/>
      <c r="S331" s="516"/>
      <c r="T331" s="516"/>
      <c r="U331" s="516"/>
      <c r="V331" s="516"/>
      <c r="W331" s="516"/>
      <c r="X331" s="516"/>
      <c r="Y331" s="516"/>
      <c r="Z331" s="516"/>
      <c r="AA331" s="516"/>
      <c r="AB331" s="517"/>
    </row>
    <row r="332" spans="1:29" ht="11" hidden="1" thickBot="1">
      <c r="F332" s="521"/>
      <c r="G332" s="522"/>
      <c r="H332" s="522"/>
      <c r="I332" s="522"/>
      <c r="J332" s="522"/>
      <c r="K332" s="522"/>
      <c r="L332" s="522"/>
      <c r="M332" s="522"/>
      <c r="N332" s="522"/>
      <c r="O332" s="522"/>
      <c r="P332" s="522"/>
      <c r="Q332" s="522"/>
      <c r="R332" s="522"/>
      <c r="S332" s="523"/>
      <c r="T332" s="523"/>
      <c r="U332" s="523"/>
      <c r="V332" s="523"/>
      <c r="W332" s="522"/>
      <c r="X332" s="522"/>
      <c r="Y332" s="522"/>
      <c r="Z332" s="522"/>
      <c r="AA332" s="522"/>
      <c r="AB332" s="524"/>
    </row>
    <row r="333" spans="1:29" hidden="1">
      <c r="M333" s="865"/>
      <c r="N333" s="865"/>
    </row>
    <row r="334" spans="1:29" hidden="1">
      <c r="M334" s="865"/>
      <c r="N334" s="865"/>
    </row>
    <row r="335" spans="1:29" hidden="1">
      <c r="A335" s="525"/>
      <c r="B335" s="525"/>
      <c r="C335" s="525"/>
      <c r="D335" s="525"/>
      <c r="E335" s="525"/>
      <c r="F335" s="525"/>
      <c r="G335" s="525"/>
      <c r="H335" s="525"/>
      <c r="I335" s="525"/>
      <c r="J335" s="525"/>
      <c r="K335" s="525"/>
      <c r="L335" s="525"/>
      <c r="M335" s="849"/>
      <c r="N335" s="849"/>
      <c r="O335" s="525"/>
      <c r="P335" s="525"/>
      <c r="Q335" s="525"/>
      <c r="R335" s="525"/>
      <c r="S335" s="526"/>
      <c r="T335" s="526"/>
      <c r="U335" s="526"/>
      <c r="V335" s="526"/>
      <c r="W335" s="526"/>
      <c r="X335" s="526"/>
      <c r="Y335" s="526"/>
      <c r="Z335" s="526"/>
    </row>
    <row r="336" spans="1:29" s="528" customFormat="1" hidden="1">
      <c r="A336" s="527"/>
      <c r="B336" s="527"/>
      <c r="C336" s="527"/>
      <c r="D336" s="527"/>
      <c r="E336" s="527"/>
      <c r="F336" s="527"/>
      <c r="G336" s="527"/>
      <c r="H336" s="527"/>
      <c r="I336" s="527"/>
      <c r="J336" s="527"/>
      <c r="K336" s="527"/>
      <c r="L336" s="527"/>
      <c r="M336" s="844"/>
      <c r="N336" s="844"/>
      <c r="O336" s="527"/>
      <c r="P336" s="527"/>
      <c r="Q336" s="527"/>
      <c r="R336" s="527"/>
      <c r="AC336" s="527"/>
    </row>
    <row r="337" spans="1:35" s="528" customFormat="1" hidden="1">
      <c r="A337" s="402"/>
      <c r="B337" s="402"/>
      <c r="C337" s="402"/>
      <c r="D337" s="402"/>
      <c r="E337" s="402"/>
      <c r="F337" s="402"/>
      <c r="G337" s="402"/>
      <c r="H337" s="402"/>
      <c r="I337" s="402"/>
      <c r="J337" s="402"/>
      <c r="K337" s="402"/>
      <c r="L337" s="402"/>
      <c r="M337" s="839"/>
      <c r="N337" s="839"/>
      <c r="O337" s="402"/>
      <c r="P337" s="402"/>
      <c r="Q337" s="402"/>
      <c r="R337" s="402"/>
      <c r="S337" s="529"/>
      <c r="T337" s="529"/>
      <c r="U337" s="529"/>
      <c r="V337" s="529"/>
      <c r="W337" s="529"/>
      <c r="X337" s="529"/>
      <c r="Y337" s="529"/>
      <c r="Z337" s="529"/>
      <c r="AA337" s="529"/>
      <c r="AC337" s="527"/>
    </row>
    <row r="338" spans="1:35" s="528" customFormat="1" hidden="1">
      <c r="A338" s="402"/>
      <c r="B338" s="402"/>
      <c r="C338" s="402"/>
      <c r="D338" s="402"/>
      <c r="E338" s="402"/>
      <c r="F338" s="402"/>
      <c r="G338" s="402"/>
      <c r="H338" s="402"/>
      <c r="I338" s="402"/>
      <c r="J338" s="402"/>
      <c r="K338" s="402"/>
      <c r="L338" s="402"/>
      <c r="M338" s="402"/>
      <c r="N338" s="402"/>
      <c r="O338" s="402"/>
      <c r="P338" s="402"/>
      <c r="Q338" s="402"/>
      <c r="R338" s="402"/>
      <c r="S338" s="529"/>
      <c r="T338" s="529"/>
      <c r="U338" s="529"/>
      <c r="V338" s="529"/>
      <c r="W338" s="529"/>
      <c r="X338" s="529"/>
      <c r="Y338" s="529"/>
      <c r="Z338" s="529"/>
      <c r="AA338" s="529"/>
      <c r="AC338" s="527"/>
    </row>
    <row r="339" spans="1:35" s="528" customFormat="1" hidden="1">
      <c r="A339" s="402"/>
      <c r="B339" s="402"/>
      <c r="C339" s="402"/>
      <c r="D339" s="402"/>
      <c r="E339" s="402"/>
      <c r="F339" s="402"/>
      <c r="G339" s="402"/>
      <c r="H339" s="402"/>
      <c r="I339" s="402"/>
      <c r="J339" s="402"/>
      <c r="K339" s="402"/>
      <c r="L339" s="402"/>
      <c r="M339" s="402"/>
      <c r="N339" s="402"/>
      <c r="O339" s="402"/>
      <c r="P339" s="402"/>
      <c r="Q339" s="402"/>
      <c r="R339" s="402"/>
      <c r="S339" s="529"/>
      <c r="T339" s="529"/>
      <c r="U339" s="529"/>
      <c r="V339" s="529"/>
      <c r="W339" s="529"/>
      <c r="X339" s="529"/>
      <c r="Y339" s="529"/>
      <c r="Z339" s="529"/>
      <c r="AA339" s="529"/>
      <c r="AC339" s="527"/>
    </row>
    <row r="340" spans="1:35" s="528" customFormat="1" hidden="1">
      <c r="A340" s="402"/>
      <c r="B340" s="530"/>
      <c r="C340" s="530"/>
      <c r="D340" s="530"/>
      <c r="E340" s="530"/>
      <c r="F340" s="530"/>
      <c r="G340" s="530"/>
      <c r="H340" s="530"/>
      <c r="I340" s="530"/>
      <c r="J340" s="530"/>
      <c r="K340" s="530"/>
      <c r="L340" s="530"/>
      <c r="M340" s="530"/>
      <c r="N340" s="530"/>
      <c r="O340" s="530"/>
      <c r="P340" s="530"/>
      <c r="Q340" s="530"/>
      <c r="R340" s="530"/>
      <c r="S340" s="531"/>
      <c r="T340" s="531"/>
      <c r="U340" s="531"/>
      <c r="V340" s="531"/>
      <c r="W340" s="530"/>
      <c r="X340" s="402"/>
      <c r="Y340" s="402"/>
      <c r="Z340" s="402"/>
      <c r="AA340" s="402"/>
      <c r="AB340" s="527"/>
      <c r="AC340" s="527"/>
      <c r="AD340" s="527"/>
      <c r="AE340" s="527"/>
      <c r="AF340" s="527"/>
      <c r="AG340" s="527"/>
      <c r="AH340" s="527"/>
      <c r="AI340" s="527"/>
    </row>
    <row r="341" spans="1:35" s="533" customFormat="1" hidden="1">
      <c r="A341" s="402"/>
      <c r="B341" s="532"/>
      <c r="C341" s="532"/>
      <c r="D341" s="532"/>
      <c r="E341" s="532"/>
      <c r="F341" s="532"/>
      <c r="G341" s="532"/>
      <c r="H341" s="532"/>
      <c r="I341" s="532"/>
      <c r="J341" s="532"/>
      <c r="K341" s="532"/>
      <c r="L341" s="532"/>
      <c r="M341" s="532"/>
      <c r="N341" s="532"/>
      <c r="O341" s="532"/>
      <c r="P341" s="532"/>
      <c r="Q341" s="532"/>
      <c r="R341" s="532"/>
      <c r="S341" s="532"/>
      <c r="T341" s="532"/>
      <c r="U341" s="532"/>
      <c r="V341" s="532"/>
      <c r="W341" s="530"/>
      <c r="X341" s="402"/>
      <c r="Y341" s="402"/>
      <c r="Z341" s="402"/>
      <c r="AA341" s="402"/>
      <c r="AB341" s="527"/>
      <c r="AC341" s="527"/>
      <c r="AD341" s="527"/>
      <c r="AE341" s="527"/>
      <c r="AF341" s="527"/>
      <c r="AG341" s="527"/>
      <c r="AH341" s="527"/>
      <c r="AI341" s="527"/>
    </row>
    <row r="342" spans="1:35" s="533" customFormat="1" hidden="1">
      <c r="A342" s="402"/>
      <c r="B342" s="532"/>
      <c r="C342" s="532"/>
      <c r="D342" s="532"/>
      <c r="E342" s="532"/>
      <c r="F342" s="534" t="str">
        <f>+S11</f>
        <v>clienteRut</v>
      </c>
      <c r="G342" s="535" t="e">
        <f>IF(G343&lt;10,G343,IF(G343=10,"K",0))</f>
        <v>#VALUE!</v>
      </c>
      <c r="H342" s="535" t="e">
        <f>VALUE(IF(LEN(F342)&lt;8,0,MID(F342,LEN(F342)-7,1)))</f>
        <v>#VALUE!</v>
      </c>
      <c r="I342" s="535" t="e">
        <f>VALUE(IF(LEN(F342)&lt;7,0,MID(F342,LEN(F342)-6,1)))</f>
        <v>#VALUE!</v>
      </c>
      <c r="J342" s="535" t="e">
        <f>VALUE(IF(LEN(F342)&lt;6,0,MID(F342,LEN(F342)-5,1)))</f>
        <v>#VALUE!</v>
      </c>
      <c r="K342" s="535" t="e">
        <f>VALUE(IF(LEN(F342)&lt;5,0,MID(F342,LEN(F342)-4,1)))</f>
        <v>#VALUE!</v>
      </c>
      <c r="L342" s="535" t="e">
        <f>VALUE(IF(LEN(F342)&lt;4,0,MID(F342,LEN(F342)-3,1)))</f>
        <v>#VALUE!</v>
      </c>
      <c r="M342" s="535" t="e">
        <f>VALUE(IF(LEN(F342)&lt;3,0,MID(F342,LEN(F342)-2,1)))</f>
        <v>#VALUE!</v>
      </c>
      <c r="N342" s="535" t="e">
        <f>VALUE(IF(LEN(F342)&lt;2,0,MID(F342,LEN(F342)-1,1)))</f>
        <v>#VALUE!</v>
      </c>
      <c r="O342" s="535" t="e">
        <f>VALUE(IF(LEN(F342)&lt;1,0,MID(F342,LEN(F342),1)))</f>
        <v>#VALUE!</v>
      </c>
      <c r="P342" s="532"/>
      <c r="Q342" s="532"/>
      <c r="R342" s="532"/>
      <c r="S342" s="532"/>
      <c r="T342" s="532"/>
      <c r="U342" s="532"/>
      <c r="V342" s="532"/>
      <c r="W342" s="530"/>
      <c r="X342" s="402"/>
      <c r="Y342" s="402"/>
      <c r="Z342" s="402"/>
      <c r="AA342" s="402"/>
      <c r="AB342" s="527"/>
      <c r="AC342" s="527"/>
      <c r="AD342" s="527"/>
      <c r="AE342" s="527"/>
      <c r="AF342" s="527"/>
      <c r="AG342" s="527"/>
      <c r="AH342" s="527"/>
      <c r="AI342" s="527"/>
    </row>
    <row r="343" spans="1:35" s="533" customFormat="1" hidden="1">
      <c r="A343" s="402"/>
      <c r="B343" s="532"/>
      <c r="C343" s="532"/>
      <c r="D343" s="532"/>
      <c r="E343" s="532"/>
      <c r="F343" s="531"/>
      <c r="G343" s="535" t="e">
        <f>11-(SUMPRODUCT(H342:O342,H343:O343)-INT(SUMPRODUCT(H342:O342,H343:O343)/11)*11)</f>
        <v>#VALUE!</v>
      </c>
      <c r="H343" s="535">
        <v>3</v>
      </c>
      <c r="I343" s="535">
        <v>2</v>
      </c>
      <c r="J343" s="535">
        <v>7</v>
      </c>
      <c r="K343" s="535">
        <v>6</v>
      </c>
      <c r="L343" s="535">
        <v>5</v>
      </c>
      <c r="M343" s="535">
        <v>4</v>
      </c>
      <c r="N343" s="535">
        <v>3</v>
      </c>
      <c r="O343" s="535">
        <v>2</v>
      </c>
      <c r="P343" s="532"/>
      <c r="Q343" s="532"/>
      <c r="R343" s="532"/>
      <c r="S343" s="532"/>
      <c r="T343" s="532"/>
      <c r="U343" s="532"/>
      <c r="V343" s="532"/>
      <c r="W343" s="530"/>
      <c r="X343" s="402"/>
      <c r="Y343" s="402"/>
      <c r="Z343" s="402"/>
      <c r="AA343" s="402"/>
      <c r="AB343" s="527"/>
      <c r="AC343" s="527"/>
      <c r="AD343" s="527"/>
      <c r="AE343" s="527"/>
      <c r="AF343" s="527"/>
      <c r="AG343" s="527"/>
      <c r="AH343" s="527"/>
      <c r="AI343" s="527"/>
    </row>
    <row r="344" spans="1:35" s="533" customFormat="1" ht="6" hidden="1" customHeight="1">
      <c r="A344" s="402"/>
      <c r="B344" s="532"/>
      <c r="C344" s="532"/>
      <c r="D344" s="532"/>
      <c r="E344" s="532"/>
      <c r="F344" s="532"/>
      <c r="G344" s="532"/>
      <c r="H344" s="536"/>
      <c r="I344" s="536"/>
      <c r="J344" s="536"/>
      <c r="K344" s="536"/>
      <c r="L344" s="532"/>
      <c r="M344" s="532"/>
      <c r="N344" s="532"/>
      <c r="O344" s="532"/>
      <c r="P344" s="532"/>
      <c r="Q344" s="532"/>
      <c r="R344" s="532"/>
      <c r="S344" s="532"/>
      <c r="T344" s="532"/>
      <c r="U344" s="532"/>
      <c r="V344" s="532"/>
      <c r="W344" s="530"/>
      <c r="X344" s="402"/>
      <c r="Y344" s="402"/>
      <c r="Z344" s="402"/>
      <c r="AA344" s="402"/>
      <c r="AB344" s="527"/>
      <c r="AC344" s="527"/>
      <c r="AD344" s="527"/>
      <c r="AE344" s="527"/>
      <c r="AF344" s="527"/>
      <c r="AG344" s="527"/>
      <c r="AH344" s="527"/>
      <c r="AI344" s="527"/>
    </row>
    <row r="345" spans="1:35" s="533" customFormat="1" hidden="1">
      <c r="A345" s="402"/>
      <c r="B345" s="532"/>
      <c r="C345" s="532"/>
      <c r="D345" s="532"/>
      <c r="E345" s="532"/>
      <c r="F345" s="534" t="str">
        <f>+S12</f>
        <v>propietarioRut</v>
      </c>
      <c r="G345" s="535" t="e">
        <f>IF(G346&lt;10,G346,IF(G346=10,"K",0))</f>
        <v>#VALUE!</v>
      </c>
      <c r="H345" s="535" t="e">
        <f>VALUE(IF(LEN(F345)&lt;8,0,MID(F345,LEN(F345)-7,1)))</f>
        <v>#VALUE!</v>
      </c>
      <c r="I345" s="535" t="e">
        <f>VALUE(IF(LEN(F345)&lt;7,0,MID(F345,LEN(F345)-6,1)))</f>
        <v>#VALUE!</v>
      </c>
      <c r="J345" s="535" t="e">
        <f>VALUE(IF(LEN(F345)&lt;6,0,MID(F345,LEN(F345)-5,1)))</f>
        <v>#VALUE!</v>
      </c>
      <c r="K345" s="535" t="e">
        <f>VALUE(IF(LEN(F345)&lt;5,0,MID(F345,LEN(F345)-4,1)))</f>
        <v>#VALUE!</v>
      </c>
      <c r="L345" s="535" t="e">
        <f>VALUE(IF(LEN(F345)&lt;4,0,MID(F345,LEN(F345)-3,1)))</f>
        <v>#VALUE!</v>
      </c>
      <c r="M345" s="535" t="e">
        <f>VALUE(IF(LEN(F345)&lt;3,0,MID(F345,LEN(F345)-2,1)))</f>
        <v>#VALUE!</v>
      </c>
      <c r="N345" s="535" t="e">
        <f>VALUE(IF(LEN(F345)&lt;2,0,MID(F345,LEN(F345)-1,1)))</f>
        <v>#VALUE!</v>
      </c>
      <c r="O345" s="535" t="e">
        <f>VALUE(IF(LEN(F345)&lt;1,0,MID(F345,LEN(F345),1)))</f>
        <v>#VALUE!</v>
      </c>
      <c r="P345" s="532"/>
      <c r="Q345" s="532"/>
      <c r="R345" s="532"/>
      <c r="S345" s="532"/>
      <c r="T345" s="532"/>
      <c r="U345" s="532"/>
      <c r="V345" s="532"/>
      <c r="W345" s="530"/>
      <c r="X345" s="402"/>
      <c r="Y345" s="402"/>
      <c r="Z345" s="402"/>
      <c r="AA345" s="402"/>
      <c r="AB345" s="527"/>
      <c r="AC345" s="527"/>
      <c r="AD345" s="527"/>
      <c r="AE345" s="527"/>
      <c r="AF345" s="527"/>
      <c r="AG345" s="527"/>
      <c r="AH345" s="527"/>
      <c r="AI345" s="527"/>
    </row>
    <row r="346" spans="1:35" s="533" customFormat="1" hidden="1">
      <c r="A346" s="402"/>
      <c r="B346" s="532"/>
      <c r="C346" s="532"/>
      <c r="D346" s="532"/>
      <c r="E346" s="532"/>
      <c r="F346" s="531"/>
      <c r="G346" s="535" t="e">
        <f>11-(SUMPRODUCT(H345:O345,H346:O346)-INT(SUMPRODUCT(H345:O345,H346:O346)/11)*11)</f>
        <v>#VALUE!</v>
      </c>
      <c r="H346" s="535">
        <v>3</v>
      </c>
      <c r="I346" s="535">
        <v>2</v>
      </c>
      <c r="J346" s="535">
        <v>7</v>
      </c>
      <c r="K346" s="535">
        <v>6</v>
      </c>
      <c r="L346" s="535">
        <v>5</v>
      </c>
      <c r="M346" s="535">
        <v>4</v>
      </c>
      <c r="N346" s="535">
        <v>3</v>
      </c>
      <c r="O346" s="535">
        <v>2</v>
      </c>
      <c r="P346" s="532"/>
      <c r="Q346" s="532"/>
      <c r="R346" s="532"/>
      <c r="S346" s="532"/>
      <c r="T346" s="532"/>
      <c r="U346" s="532"/>
      <c r="V346" s="532"/>
      <c r="W346" s="530"/>
      <c r="X346" s="402"/>
      <c r="Y346" s="402"/>
      <c r="Z346" s="402"/>
      <c r="AA346" s="402"/>
      <c r="AB346" s="527"/>
      <c r="AC346" s="527"/>
      <c r="AD346" s="527"/>
      <c r="AE346" s="527"/>
      <c r="AF346" s="527"/>
      <c r="AG346" s="527"/>
      <c r="AH346" s="527"/>
      <c r="AI346" s="527"/>
    </row>
    <row r="347" spans="1:35" s="533" customFormat="1" hidden="1">
      <c r="A347" s="402"/>
      <c r="B347" s="532"/>
      <c r="C347" s="532"/>
      <c r="D347" s="532"/>
      <c r="E347" s="532"/>
      <c r="F347" s="532"/>
      <c r="G347" s="532"/>
      <c r="H347" s="532"/>
      <c r="I347" s="532"/>
      <c r="J347" s="532"/>
      <c r="K347" s="532"/>
      <c r="L347" s="532"/>
      <c r="M347" s="532"/>
      <c r="N347" s="532"/>
      <c r="O347" s="532"/>
      <c r="P347" s="532"/>
      <c r="Q347" s="532"/>
      <c r="R347" s="532"/>
      <c r="S347" s="532"/>
      <c r="T347" s="532"/>
      <c r="U347" s="532"/>
      <c r="V347" s="532"/>
      <c r="W347" s="530"/>
      <c r="X347" s="402"/>
      <c r="Y347" s="402"/>
      <c r="Z347" s="402"/>
      <c r="AA347" s="402"/>
      <c r="AB347" s="527"/>
      <c r="AC347" s="527"/>
      <c r="AD347" s="527"/>
      <c r="AE347" s="527"/>
      <c r="AF347" s="527"/>
      <c r="AG347" s="527"/>
      <c r="AH347" s="527"/>
      <c r="AI347" s="527"/>
    </row>
    <row r="348" spans="1:35" s="533" customFormat="1" hidden="1">
      <c r="A348" s="402"/>
      <c r="B348" s="532"/>
      <c r="C348" s="532"/>
      <c r="D348" s="532"/>
      <c r="E348" s="532"/>
      <c r="F348" s="532"/>
      <c r="G348" s="532"/>
      <c r="H348" s="532"/>
      <c r="I348" s="532"/>
      <c r="J348" s="532"/>
      <c r="K348" s="532"/>
      <c r="L348" s="532"/>
      <c r="M348" s="532"/>
      <c r="N348" s="532"/>
      <c r="O348" s="532"/>
      <c r="P348" s="532"/>
      <c r="Q348" s="532"/>
      <c r="R348" s="532"/>
      <c r="S348" s="532"/>
      <c r="T348" s="532"/>
      <c r="U348" s="532"/>
      <c r="V348" s="532"/>
      <c r="W348" s="530"/>
      <c r="X348" s="402"/>
      <c r="Y348" s="402"/>
      <c r="Z348" s="402"/>
      <c r="AA348" s="402"/>
      <c r="AB348" s="527"/>
      <c r="AC348" s="527"/>
      <c r="AD348" s="527"/>
      <c r="AE348" s="527"/>
      <c r="AF348" s="527"/>
      <c r="AG348" s="527"/>
      <c r="AH348" s="527"/>
      <c r="AI348" s="527"/>
    </row>
    <row r="349" spans="1:35" s="533" customFormat="1" hidden="1">
      <c r="A349" s="402"/>
      <c r="B349" s="532" t="s">
        <v>25</v>
      </c>
      <c r="C349" s="532"/>
      <c r="D349" s="532"/>
      <c r="E349" s="532" t="s">
        <v>27</v>
      </c>
      <c r="F349" s="532" t="s">
        <v>28</v>
      </c>
      <c r="G349" s="532" t="s">
        <v>31</v>
      </c>
      <c r="H349" s="532" t="s">
        <v>17</v>
      </c>
      <c r="I349" s="532"/>
      <c r="J349" s="532" t="s">
        <v>38</v>
      </c>
      <c r="K349" s="532" t="s">
        <v>37</v>
      </c>
      <c r="L349" s="532" t="s">
        <v>45</v>
      </c>
      <c r="M349" s="532" t="s">
        <v>39</v>
      </c>
      <c r="N349" s="536" t="s">
        <v>34</v>
      </c>
      <c r="O349" s="536"/>
      <c r="P349" s="532"/>
      <c r="Q349" s="532"/>
      <c r="R349" s="532"/>
      <c r="S349" s="532" t="s">
        <v>477</v>
      </c>
      <c r="T349" s="532"/>
      <c r="U349" s="532"/>
      <c r="V349" s="532"/>
      <c r="W349" s="530"/>
      <c r="X349" s="402"/>
      <c r="Y349" s="402"/>
      <c r="Z349" s="402"/>
      <c r="AA349" s="402"/>
      <c r="AB349" s="527"/>
      <c r="AC349" s="527"/>
      <c r="AD349" s="527"/>
      <c r="AE349" s="527"/>
      <c r="AF349" s="527"/>
      <c r="AG349" s="527"/>
      <c r="AH349" s="527"/>
      <c r="AI349" s="527"/>
    </row>
    <row r="350" spans="1:35" s="533" customFormat="1" hidden="1">
      <c r="A350" s="402"/>
      <c r="B350" s="532">
        <v>1</v>
      </c>
      <c r="C350" s="532"/>
      <c r="D350" s="532"/>
      <c r="E350" s="532" t="s">
        <v>95</v>
      </c>
      <c r="F350" s="532"/>
      <c r="G350" s="537" t="s">
        <v>238</v>
      </c>
      <c r="H350" s="536"/>
      <c r="I350" s="532"/>
      <c r="J350" s="538"/>
      <c r="K350" s="538">
        <v>0.5</v>
      </c>
      <c r="L350" s="538" t="s">
        <v>46</v>
      </c>
      <c r="M350" s="532" t="s">
        <v>197</v>
      </c>
      <c r="N350" s="539">
        <f>IF(G7="",1,0)</f>
        <v>0</v>
      </c>
      <c r="O350" s="540" t="s">
        <v>201</v>
      </c>
      <c r="P350" s="532"/>
      <c r="Q350" s="532"/>
      <c r="R350" s="532"/>
      <c r="S350" s="532"/>
      <c r="T350" s="532"/>
      <c r="U350" s="532"/>
      <c r="V350" s="532"/>
      <c r="W350" s="530"/>
      <c r="X350" s="402"/>
      <c r="Y350" s="402"/>
      <c r="Z350" s="402"/>
      <c r="AA350" s="402"/>
      <c r="AB350" s="527"/>
      <c r="AC350" s="527"/>
      <c r="AD350" s="527"/>
      <c r="AE350" s="527"/>
      <c r="AF350" s="527"/>
      <c r="AG350" s="527"/>
      <c r="AH350" s="527"/>
      <c r="AI350" s="527"/>
    </row>
    <row r="351" spans="1:35" s="533" customFormat="1" hidden="1">
      <c r="A351" s="402"/>
      <c r="B351" s="532">
        <v>2</v>
      </c>
      <c r="C351" s="532"/>
      <c r="D351" s="532"/>
      <c r="E351" s="532" t="s">
        <v>96</v>
      </c>
      <c r="F351" s="532">
        <v>1</v>
      </c>
      <c r="G351" s="537" t="s">
        <v>239</v>
      </c>
      <c r="H351" s="536">
        <v>0</v>
      </c>
      <c r="I351" s="532"/>
      <c r="J351" s="538"/>
      <c r="K351" s="538">
        <v>0.55000000000000004</v>
      </c>
      <c r="L351" s="538" t="s">
        <v>47</v>
      </c>
      <c r="M351" s="532" t="s">
        <v>459</v>
      </c>
      <c r="N351" s="539">
        <f>IF(K7="",1,0)</f>
        <v>0</v>
      </c>
      <c r="O351" s="532" t="s">
        <v>202</v>
      </c>
      <c r="P351" s="532"/>
      <c r="Q351" s="532"/>
      <c r="R351" s="532"/>
      <c r="S351" s="532"/>
      <c r="T351" s="532"/>
      <c r="U351" s="532"/>
      <c r="V351" s="532"/>
      <c r="W351" s="530"/>
      <c r="X351" s="402"/>
      <c r="Y351" s="402"/>
      <c r="Z351" s="402"/>
      <c r="AA351" s="402"/>
      <c r="AB351" s="527"/>
      <c r="AC351" s="527"/>
      <c r="AD351" s="527"/>
      <c r="AE351" s="527"/>
      <c r="AF351" s="527"/>
      <c r="AG351" s="527"/>
      <c r="AH351" s="527"/>
      <c r="AI351" s="527"/>
    </row>
    <row r="352" spans="1:35" s="533" customFormat="1" hidden="1">
      <c r="A352" s="402"/>
      <c r="B352" s="532">
        <v>3</v>
      </c>
      <c r="C352" s="532"/>
      <c r="D352" s="532"/>
      <c r="E352" s="532" t="s">
        <v>97</v>
      </c>
      <c r="F352" s="532">
        <v>2</v>
      </c>
      <c r="G352" s="537" t="s">
        <v>240</v>
      </c>
      <c r="H352" s="536">
        <v>1</v>
      </c>
      <c r="I352" s="532"/>
      <c r="J352" s="538"/>
      <c r="K352" s="538">
        <v>0.6</v>
      </c>
      <c r="L352" s="538" t="s">
        <v>54</v>
      </c>
      <c r="M352" s="532" t="s">
        <v>523</v>
      </c>
      <c r="N352" s="539">
        <f>IF(P7="",1,0)</f>
        <v>0</v>
      </c>
      <c r="O352" s="532" t="s">
        <v>203</v>
      </c>
      <c r="P352" s="532"/>
      <c r="Q352" s="532"/>
      <c r="R352" s="532"/>
      <c r="S352" s="532"/>
      <c r="T352" s="532"/>
      <c r="U352" s="532"/>
      <c r="V352" s="532"/>
      <c r="W352" s="532"/>
      <c r="X352" s="541"/>
      <c r="Y352" s="541"/>
      <c r="Z352" s="541"/>
      <c r="AA352" s="541"/>
    </row>
    <row r="353" spans="1:27" s="533" customFormat="1" hidden="1">
      <c r="A353" s="402"/>
      <c r="B353" s="532">
        <v>4</v>
      </c>
      <c r="C353" s="532"/>
      <c r="D353" s="532"/>
      <c r="E353" s="532" t="s">
        <v>98</v>
      </c>
      <c r="F353" s="532">
        <v>3</v>
      </c>
      <c r="G353" s="537" t="s">
        <v>241</v>
      </c>
      <c r="H353" s="532"/>
      <c r="I353" s="532"/>
      <c r="J353" s="538">
        <v>0.2</v>
      </c>
      <c r="K353" s="538">
        <v>0.65</v>
      </c>
      <c r="L353" s="538" t="s">
        <v>48</v>
      </c>
      <c r="M353" s="532" t="s">
        <v>198</v>
      </c>
      <c r="N353" s="539"/>
      <c r="O353" s="532"/>
      <c r="P353" s="532"/>
      <c r="Q353" s="532"/>
      <c r="R353" s="532"/>
      <c r="S353" s="532"/>
      <c r="T353" s="532"/>
      <c r="U353" s="532"/>
      <c r="V353" s="532"/>
      <c r="W353" s="532"/>
      <c r="X353" s="541"/>
      <c r="Y353" s="541"/>
      <c r="Z353" s="541"/>
      <c r="AA353" s="541"/>
    </row>
    <row r="354" spans="1:27" s="533" customFormat="1" hidden="1">
      <c r="A354" s="402"/>
      <c r="B354" s="532"/>
      <c r="C354" s="532"/>
      <c r="D354" s="532"/>
      <c r="E354" s="532" t="s">
        <v>99</v>
      </c>
      <c r="F354" s="532">
        <v>4</v>
      </c>
      <c r="G354" s="537" t="s">
        <v>242</v>
      </c>
      <c r="H354" s="532"/>
      <c r="I354" s="532"/>
      <c r="J354" s="538">
        <v>0.25</v>
      </c>
      <c r="K354" s="538">
        <v>0.7</v>
      </c>
      <c r="L354" s="538" t="s">
        <v>449</v>
      </c>
      <c r="M354" s="532" t="s">
        <v>458</v>
      </c>
      <c r="N354" s="532">
        <f>IF(F11="",1,0)</f>
        <v>0</v>
      </c>
      <c r="O354" s="532" t="s">
        <v>210</v>
      </c>
      <c r="P354" s="538"/>
      <c r="Q354" s="532"/>
      <c r="R354" s="532"/>
      <c r="S354" s="532"/>
      <c r="T354" s="532"/>
      <c r="U354" s="532"/>
      <c r="V354" s="532"/>
      <c r="W354" s="532"/>
      <c r="X354" s="541"/>
      <c r="Y354" s="541"/>
      <c r="Z354" s="541"/>
      <c r="AA354" s="541"/>
    </row>
    <row r="355" spans="1:27" s="533" customFormat="1" hidden="1">
      <c r="A355" s="402"/>
      <c r="B355" s="536"/>
      <c r="C355" s="532"/>
      <c r="D355" s="532"/>
      <c r="E355" s="532" t="s">
        <v>100</v>
      </c>
      <c r="F355" s="532">
        <v>5</v>
      </c>
      <c r="G355" s="537" t="s">
        <v>243</v>
      </c>
      <c r="H355" s="532"/>
      <c r="I355" s="532"/>
      <c r="J355" s="538">
        <v>0.3</v>
      </c>
      <c r="K355" s="538">
        <v>0.75</v>
      </c>
      <c r="L355" s="538" t="s">
        <v>450</v>
      </c>
      <c r="M355" s="532" t="s">
        <v>524</v>
      </c>
      <c r="N355" s="539" t="e">
        <f>IF(S11&lt;&gt;"",IF(V11&lt;&gt;"",IF(V11&lt;&gt;G342,1,0),1),0)</f>
        <v>#VALUE!</v>
      </c>
      <c r="O355" s="532" t="s">
        <v>204</v>
      </c>
      <c r="P355" s="538"/>
      <c r="Q355" s="532"/>
      <c r="R355" s="532"/>
      <c r="S355" s="532"/>
      <c r="T355" s="532"/>
      <c r="U355" s="532"/>
      <c r="V355" s="532"/>
      <c r="W355" s="532"/>
      <c r="X355" s="541"/>
      <c r="Y355" s="541"/>
      <c r="Z355" s="541"/>
      <c r="AA355" s="541"/>
    </row>
    <row r="356" spans="1:27" s="533" customFormat="1" hidden="1">
      <c r="A356" s="402"/>
      <c r="B356" s="536"/>
      <c r="C356" s="532"/>
      <c r="D356" s="532"/>
      <c r="E356" s="532" t="s">
        <v>101</v>
      </c>
      <c r="F356" s="532"/>
      <c r="G356" s="537" t="s">
        <v>244</v>
      </c>
      <c r="H356" s="532"/>
      <c r="I356" s="532"/>
      <c r="J356" s="538">
        <v>0.35</v>
      </c>
      <c r="K356" s="538">
        <v>0.8</v>
      </c>
      <c r="L356" s="532" t="s">
        <v>534</v>
      </c>
      <c r="M356" s="532" t="s">
        <v>525</v>
      </c>
      <c r="N356" s="539" t="e">
        <f>IF(S12&lt;&gt;"",IF(V12&lt;&gt;"",IF(V12&lt;&gt;G345,1,0),1),0)</f>
        <v>#VALUE!</v>
      </c>
      <c r="O356" s="532" t="s">
        <v>205</v>
      </c>
      <c r="P356" s="538"/>
      <c r="Q356" s="532"/>
      <c r="R356" s="532"/>
      <c r="S356" s="532"/>
      <c r="T356" s="532"/>
      <c r="U356" s="532"/>
      <c r="V356" s="532"/>
      <c r="W356" s="532"/>
      <c r="X356" s="541"/>
      <c r="Y356" s="541"/>
      <c r="Z356" s="541"/>
      <c r="AA356" s="541"/>
    </row>
    <row r="357" spans="1:27" s="533" customFormat="1" hidden="1">
      <c r="A357" s="402"/>
      <c r="B357" s="536"/>
      <c r="C357" s="532"/>
      <c r="D357" s="532"/>
      <c r="E357" s="532" t="s">
        <v>102</v>
      </c>
      <c r="F357" s="532"/>
      <c r="G357" s="537" t="s">
        <v>250</v>
      </c>
      <c r="H357" s="532"/>
      <c r="I357" s="532"/>
      <c r="J357" s="538">
        <v>0.4</v>
      </c>
      <c r="K357" s="538">
        <v>0.85</v>
      </c>
      <c r="L357" s="532"/>
      <c r="M357" s="532" t="s">
        <v>460</v>
      </c>
      <c r="N357" s="532">
        <f>IF(F13="",1,0)</f>
        <v>0</v>
      </c>
      <c r="O357" s="532" t="s">
        <v>211</v>
      </c>
      <c r="P357" s="538"/>
      <c r="Q357" s="532"/>
      <c r="R357" s="538"/>
      <c r="S357" s="532" t="s">
        <v>230</v>
      </c>
      <c r="T357" s="532"/>
      <c r="U357" s="532"/>
      <c r="V357" s="532"/>
      <c r="W357" s="532"/>
      <c r="X357" s="541"/>
      <c r="Y357" s="541"/>
      <c r="Z357" s="541"/>
      <c r="AA357" s="541"/>
    </row>
    <row r="358" spans="1:27" s="533" customFormat="1" hidden="1">
      <c r="A358" s="402"/>
      <c r="B358" s="536"/>
      <c r="C358" s="532"/>
      <c r="D358" s="532"/>
      <c r="E358" s="532" t="s">
        <v>103</v>
      </c>
      <c r="F358" s="532"/>
      <c r="G358" s="537" t="s">
        <v>245</v>
      </c>
      <c r="H358" s="532"/>
      <c r="I358" s="532"/>
      <c r="J358" s="538">
        <v>0.45</v>
      </c>
      <c r="K358" s="538">
        <v>0.9</v>
      </c>
      <c r="L358" s="532"/>
      <c r="M358" s="532" t="s">
        <v>526</v>
      </c>
      <c r="N358" s="539">
        <f>IF(Q38="",1,0)</f>
        <v>0</v>
      </c>
      <c r="O358" s="532" t="s">
        <v>206</v>
      </c>
      <c r="P358" s="538"/>
      <c r="Q358" s="532"/>
      <c r="R358" s="538"/>
      <c r="S358" s="532" t="s">
        <v>229</v>
      </c>
      <c r="T358" s="532"/>
      <c r="U358" s="532"/>
      <c r="V358" s="532"/>
      <c r="W358" s="532"/>
      <c r="X358" s="541"/>
      <c r="Y358" s="541"/>
      <c r="Z358" s="541"/>
      <c r="AA358" s="541"/>
    </row>
    <row r="359" spans="1:27" s="533" customFormat="1" hidden="1">
      <c r="A359" s="402"/>
      <c r="B359" s="536"/>
      <c r="C359" s="532"/>
      <c r="D359" s="532"/>
      <c r="E359" s="532" t="s">
        <v>104</v>
      </c>
      <c r="F359" s="532"/>
      <c r="G359" s="537" t="s">
        <v>252</v>
      </c>
      <c r="H359" s="532"/>
      <c r="I359" s="532"/>
      <c r="J359" s="538">
        <v>0.5</v>
      </c>
      <c r="K359" s="538">
        <v>0.95</v>
      </c>
      <c r="L359" s="532"/>
      <c r="M359" s="532" t="s">
        <v>199</v>
      </c>
      <c r="N359" s="539">
        <f>IF(J39="",1,0)</f>
        <v>0</v>
      </c>
      <c r="O359" s="532" t="s">
        <v>234</v>
      </c>
      <c r="P359" s="538"/>
      <c r="Q359" s="532"/>
      <c r="R359" s="538"/>
      <c r="S359" s="532" t="s">
        <v>231</v>
      </c>
      <c r="T359" s="532"/>
      <c r="U359" s="532"/>
      <c r="V359" s="532"/>
      <c r="W359" s="532"/>
      <c r="X359" s="541"/>
      <c r="Y359" s="541"/>
      <c r="Z359" s="541"/>
      <c r="AA359" s="541"/>
    </row>
    <row r="360" spans="1:27" s="533" customFormat="1" hidden="1">
      <c r="A360" s="402"/>
      <c r="B360" s="536"/>
      <c r="C360" s="532"/>
      <c r="D360" s="532"/>
      <c r="E360" s="532" t="s">
        <v>105</v>
      </c>
      <c r="F360" s="532"/>
      <c r="G360" s="537" t="s">
        <v>246</v>
      </c>
      <c r="H360" s="532"/>
      <c r="I360" s="532"/>
      <c r="J360" s="538">
        <v>0.6</v>
      </c>
      <c r="K360" s="538">
        <v>1</v>
      </c>
      <c r="L360" s="532"/>
      <c r="M360" s="532" t="s">
        <v>228</v>
      </c>
      <c r="N360" s="539">
        <f>IF(F39="",1,0)</f>
        <v>0</v>
      </c>
      <c r="O360" s="532" t="s">
        <v>52</v>
      </c>
      <c r="P360" s="538"/>
      <c r="Q360" s="532"/>
      <c r="R360" s="538"/>
      <c r="S360" s="532"/>
      <c r="T360" s="532"/>
      <c r="U360" s="532"/>
      <c r="V360" s="532"/>
      <c r="W360" s="532"/>
      <c r="X360" s="541"/>
      <c r="Y360" s="541"/>
      <c r="Z360" s="541"/>
      <c r="AA360" s="541"/>
    </row>
    <row r="361" spans="1:27" s="533" customFormat="1" hidden="1">
      <c r="A361" s="402"/>
      <c r="B361" s="532"/>
      <c r="C361" s="532"/>
      <c r="D361" s="532"/>
      <c r="E361" s="532" t="s">
        <v>106</v>
      </c>
      <c r="F361" s="532"/>
      <c r="G361" s="537" t="s">
        <v>247</v>
      </c>
      <c r="H361" s="532"/>
      <c r="I361" s="532"/>
      <c r="J361" s="538">
        <v>0.7</v>
      </c>
      <c r="K361" s="532"/>
      <c r="L361" s="532"/>
      <c r="M361" s="532"/>
      <c r="N361" s="539">
        <f>IF(F40="",1,0)</f>
        <v>0</v>
      </c>
      <c r="O361" s="532" t="s">
        <v>207</v>
      </c>
      <c r="P361" s="538"/>
      <c r="Q361" s="538"/>
      <c r="R361" s="538"/>
      <c r="S361" s="532"/>
      <c r="T361" s="532"/>
      <c r="U361" s="532"/>
      <c r="V361" s="532"/>
      <c r="W361" s="532"/>
      <c r="X361" s="541"/>
      <c r="Y361" s="541"/>
      <c r="Z361" s="541"/>
      <c r="AA361" s="541"/>
    </row>
    <row r="362" spans="1:27" s="533" customFormat="1" hidden="1">
      <c r="A362" s="402"/>
      <c r="B362" s="532"/>
      <c r="C362" s="532"/>
      <c r="D362" s="532"/>
      <c r="E362" s="532" t="s">
        <v>107</v>
      </c>
      <c r="F362" s="532"/>
      <c r="G362" s="537" t="s">
        <v>248</v>
      </c>
      <c r="H362" s="532"/>
      <c r="I362" s="532"/>
      <c r="J362" s="538">
        <v>0.8</v>
      </c>
      <c r="K362" s="532"/>
      <c r="L362" s="532"/>
      <c r="M362" s="532"/>
      <c r="N362" s="539">
        <f>IF(F42="",1,0)</f>
        <v>0</v>
      </c>
      <c r="O362" s="532" t="s">
        <v>208</v>
      </c>
      <c r="P362" s="538"/>
      <c r="Q362" s="538"/>
      <c r="R362" s="538"/>
      <c r="S362" s="532"/>
      <c r="T362" s="532"/>
      <c r="U362" s="532"/>
      <c r="V362" s="532"/>
      <c r="W362" s="532"/>
      <c r="X362" s="541"/>
      <c r="Y362" s="541"/>
      <c r="Z362" s="541"/>
      <c r="AA362" s="541"/>
    </row>
    <row r="363" spans="1:27" s="533" customFormat="1" hidden="1">
      <c r="A363" s="402"/>
      <c r="B363" s="532"/>
      <c r="C363" s="532"/>
      <c r="D363" s="532"/>
      <c r="E363" s="532" t="s">
        <v>108</v>
      </c>
      <c r="F363" s="532"/>
      <c r="G363" s="537" t="s">
        <v>251</v>
      </c>
      <c r="H363" s="532"/>
      <c r="I363" s="532"/>
      <c r="J363" s="538">
        <v>0.9</v>
      </c>
      <c r="K363" s="532"/>
      <c r="L363" s="532"/>
      <c r="M363" s="532"/>
      <c r="N363" s="539"/>
      <c r="O363" s="532"/>
      <c r="P363" s="538"/>
      <c r="Q363" s="538"/>
      <c r="R363" s="538"/>
      <c r="S363" s="532"/>
      <c r="T363" s="532"/>
      <c r="U363" s="532"/>
      <c r="V363" s="532"/>
      <c r="W363" s="532"/>
      <c r="X363" s="541"/>
      <c r="Y363" s="541"/>
      <c r="Z363" s="541"/>
      <c r="AA363" s="541"/>
    </row>
    <row r="364" spans="1:27" s="533" customFormat="1" hidden="1">
      <c r="A364" s="402"/>
      <c r="B364" s="532"/>
      <c r="C364" s="532"/>
      <c r="D364" s="532"/>
      <c r="E364" s="532" t="s">
        <v>109</v>
      </c>
      <c r="F364" s="532"/>
      <c r="G364" s="537" t="s">
        <v>249</v>
      </c>
      <c r="H364" s="532"/>
      <c r="I364" s="532"/>
      <c r="J364" s="538">
        <v>1</v>
      </c>
      <c r="K364" s="532"/>
      <c r="L364" s="532"/>
      <c r="M364" s="532"/>
      <c r="N364" s="532">
        <f>IF(F57&lt;&gt;"",IF(L57="",1,0),0)</f>
        <v>1</v>
      </c>
      <c r="O364" s="532" t="s">
        <v>209</v>
      </c>
      <c r="P364" s="538"/>
      <c r="Q364" s="538"/>
      <c r="R364" s="538"/>
      <c r="S364" s="532"/>
      <c r="T364" s="532"/>
      <c r="U364" s="532"/>
      <c r="V364" s="532"/>
      <c r="W364" s="532"/>
      <c r="X364" s="541"/>
      <c r="Y364" s="541"/>
      <c r="Z364" s="541"/>
      <c r="AA364" s="541"/>
    </row>
    <row r="365" spans="1:27" s="533" customFormat="1" hidden="1">
      <c r="A365" s="402"/>
      <c r="B365" s="532"/>
      <c r="C365" s="532"/>
      <c r="D365" s="532"/>
      <c r="E365" s="532" t="s">
        <v>110</v>
      </c>
      <c r="F365" s="532"/>
      <c r="G365" s="532"/>
      <c r="H365" s="532"/>
      <c r="I365" s="532"/>
      <c r="J365" s="532" t="s">
        <v>217</v>
      </c>
      <c r="K365" s="532"/>
      <c r="L365" s="532"/>
      <c r="M365" s="532"/>
      <c r="N365" s="532">
        <f>IF(F58&lt;&gt;"",IF(L58="",1,0),0)</f>
        <v>1</v>
      </c>
      <c r="O365" s="532" t="s">
        <v>72</v>
      </c>
      <c r="P365" s="538"/>
      <c r="Q365" s="538"/>
      <c r="R365" s="538"/>
      <c r="S365" s="532"/>
      <c r="T365" s="532"/>
      <c r="U365" s="532"/>
      <c r="V365" s="532"/>
      <c r="W365" s="532"/>
      <c r="X365" s="541"/>
      <c r="Y365" s="541"/>
      <c r="Z365" s="541"/>
      <c r="AA365" s="541"/>
    </row>
    <row r="366" spans="1:27" s="533" customFormat="1" hidden="1">
      <c r="A366" s="402"/>
      <c r="B366" s="532"/>
      <c r="C366" s="532"/>
      <c r="D366" s="532"/>
      <c r="E366" s="532" t="s">
        <v>111</v>
      </c>
      <c r="F366" s="532"/>
      <c r="G366" s="532"/>
      <c r="H366" s="532"/>
      <c r="I366" s="532"/>
      <c r="J366" s="538">
        <v>0.1</v>
      </c>
      <c r="K366" s="532"/>
      <c r="L366" s="532"/>
      <c r="M366" s="532"/>
      <c r="N366" s="532">
        <f>IF(F59&lt;&gt;"",IF(L59="",1,0),0)</f>
        <v>0</v>
      </c>
      <c r="O366" s="532" t="s">
        <v>73</v>
      </c>
      <c r="P366" s="538"/>
      <c r="Q366" s="538"/>
      <c r="R366" s="538"/>
      <c r="S366" s="532"/>
      <c r="T366" s="532"/>
      <c r="U366" s="532"/>
      <c r="V366" s="532"/>
      <c r="W366" s="532"/>
      <c r="X366" s="541"/>
      <c r="Y366" s="541"/>
      <c r="Z366" s="541"/>
      <c r="AA366" s="541"/>
    </row>
    <row r="367" spans="1:27" s="533" customFormat="1" hidden="1">
      <c r="A367" s="402"/>
      <c r="B367" s="532"/>
      <c r="C367" s="532"/>
      <c r="D367" s="532"/>
      <c r="E367" s="532" t="s">
        <v>112</v>
      </c>
      <c r="F367" s="532"/>
      <c r="G367" s="542" t="s">
        <v>222</v>
      </c>
      <c r="H367" s="532"/>
      <c r="I367" s="532"/>
      <c r="J367" s="538"/>
      <c r="K367" s="532"/>
      <c r="L367" s="532"/>
      <c r="M367" s="532"/>
      <c r="N367" s="532">
        <f>IF(F60&lt;&gt;"",IF(L60="",1,0),0)</f>
        <v>0</v>
      </c>
      <c r="O367" s="532" t="s">
        <v>74</v>
      </c>
      <c r="P367" s="532"/>
      <c r="Q367" s="532"/>
      <c r="R367" s="532"/>
      <c r="S367" s="532"/>
      <c r="T367" s="532"/>
      <c r="U367" s="532"/>
      <c r="V367" s="532"/>
      <c r="W367" s="532"/>
      <c r="X367" s="541"/>
      <c r="Y367" s="541"/>
      <c r="Z367" s="541"/>
      <c r="AA367" s="541"/>
    </row>
    <row r="368" spans="1:27" s="533" customFormat="1" hidden="1">
      <c r="A368" s="402"/>
      <c r="B368" s="532"/>
      <c r="C368" s="532"/>
      <c r="D368" s="532"/>
      <c r="E368" s="532" t="s">
        <v>113</v>
      </c>
      <c r="F368" s="532"/>
      <c r="G368" s="533" t="s">
        <v>533</v>
      </c>
      <c r="I368" s="539">
        <v>0</v>
      </c>
      <c r="J368" s="538"/>
      <c r="K368" s="532"/>
      <c r="L368" s="532"/>
      <c r="M368" s="532"/>
      <c r="N368" s="532">
        <f>IF(F61&lt;&gt;"",IF(L61="",1,0),0)</f>
        <v>0</v>
      </c>
      <c r="O368" s="532" t="s">
        <v>75</v>
      </c>
      <c r="P368" s="532"/>
      <c r="Q368" s="532"/>
      <c r="R368" s="532"/>
      <c r="S368" s="532"/>
      <c r="T368" s="532"/>
      <c r="U368" s="532"/>
      <c r="V368" s="532"/>
      <c r="W368" s="532"/>
      <c r="X368" s="541"/>
      <c r="Y368" s="541"/>
      <c r="Z368" s="541"/>
      <c r="AA368" s="541"/>
    </row>
    <row r="369" spans="1:27" s="533" customFormat="1" hidden="1">
      <c r="A369" s="402"/>
      <c r="B369" s="532"/>
      <c r="C369" s="532"/>
      <c r="D369" s="532"/>
      <c r="E369" s="532" t="s">
        <v>114</v>
      </c>
      <c r="F369" s="532"/>
      <c r="G369" s="533" t="s">
        <v>536</v>
      </c>
      <c r="I369" s="539">
        <f>IF(F42="Verde Vencido",1,0)</f>
        <v>0</v>
      </c>
      <c r="J369" s="538"/>
      <c r="K369" s="532"/>
      <c r="L369" s="532"/>
      <c r="M369" s="532"/>
      <c r="N369" s="532">
        <f>IF(F57&lt;&gt;"",IF(M57="",1,0),0)</f>
        <v>0</v>
      </c>
      <c r="O369" s="532" t="s">
        <v>76</v>
      </c>
      <c r="P369" s="532"/>
      <c r="Q369" s="532"/>
      <c r="R369" s="532"/>
      <c r="S369" s="532"/>
      <c r="T369" s="532"/>
      <c r="U369" s="532"/>
      <c r="V369" s="532"/>
      <c r="W369" s="532"/>
      <c r="X369" s="541"/>
      <c r="Y369" s="541"/>
      <c r="Z369" s="541"/>
      <c r="AA369" s="541"/>
    </row>
    <row r="370" spans="1:27" s="533" customFormat="1" hidden="1">
      <c r="A370" s="402"/>
      <c r="B370" s="532"/>
      <c r="C370" s="532"/>
      <c r="D370" s="532"/>
      <c r="E370" s="532" t="s">
        <v>115</v>
      </c>
      <c r="F370" s="532"/>
      <c r="G370" s="533" t="s">
        <v>537</v>
      </c>
      <c r="I370" s="539">
        <f>IF(F42="Amarillo",0,0)</f>
        <v>0</v>
      </c>
      <c r="J370" s="538"/>
      <c r="K370" s="532"/>
      <c r="L370" s="532"/>
      <c r="M370" s="532"/>
      <c r="N370" s="532">
        <f>IF(F58&lt;&gt;"",IF(M58="",1,0),0)</f>
        <v>0</v>
      </c>
      <c r="O370" s="532" t="s">
        <v>77</v>
      </c>
      <c r="P370" s="532"/>
      <c r="Q370" s="532"/>
      <c r="R370" s="532"/>
      <c r="S370" s="532"/>
      <c r="T370" s="532"/>
      <c r="U370" s="532"/>
      <c r="V370" s="532"/>
      <c r="W370" s="532"/>
      <c r="X370" s="541"/>
      <c r="Y370" s="541"/>
      <c r="Z370" s="541"/>
      <c r="AA370" s="541"/>
    </row>
    <row r="371" spans="1:27" s="533" customFormat="1" hidden="1">
      <c r="A371" s="402"/>
      <c r="B371" s="532"/>
      <c r="C371" s="532"/>
      <c r="D371" s="532"/>
      <c r="E371" s="532" t="s">
        <v>116</v>
      </c>
      <c r="F371" s="532"/>
      <c r="G371" s="543" t="s">
        <v>538</v>
      </c>
      <c r="H371" s="532"/>
      <c r="I371" s="539">
        <f>IF(F42="Amarillo Vencido",1,0)</f>
        <v>0</v>
      </c>
      <c r="J371" s="538"/>
      <c r="K371" s="532"/>
      <c r="L371" s="532"/>
      <c r="M371" s="532"/>
      <c r="N371" s="532">
        <f>IF(F59&lt;&gt;"",IF(M59="",1,0),0)</f>
        <v>0</v>
      </c>
      <c r="O371" s="532" t="s">
        <v>78</v>
      </c>
      <c r="P371" s="532"/>
      <c r="Q371" s="532"/>
      <c r="R371" s="532"/>
      <c r="S371" s="532"/>
      <c r="T371" s="532"/>
      <c r="U371" s="532"/>
      <c r="V371" s="532"/>
      <c r="W371" s="532"/>
      <c r="X371" s="541"/>
      <c r="Y371" s="541"/>
      <c r="Z371" s="541"/>
      <c r="AA371" s="541"/>
    </row>
    <row r="372" spans="1:27" s="533" customFormat="1" hidden="1">
      <c r="A372" s="402"/>
      <c r="B372" s="532"/>
      <c r="C372" s="532"/>
      <c r="D372" s="532"/>
      <c r="E372" s="532" t="s">
        <v>117</v>
      </c>
      <c r="F372" s="532"/>
      <c r="G372" s="543" t="s">
        <v>472</v>
      </c>
      <c r="H372" s="532"/>
      <c r="I372" s="539">
        <f>IF(F42="Rojo",1,0)</f>
        <v>0</v>
      </c>
      <c r="J372" s="538"/>
      <c r="K372" s="532"/>
      <c r="L372" s="532"/>
      <c r="M372" s="532"/>
      <c r="N372" s="532">
        <f>IF(F60&lt;&gt;"",IF(M60="",1,0),0)</f>
        <v>0</v>
      </c>
      <c r="O372" s="532" t="s">
        <v>79</v>
      </c>
      <c r="P372" s="532"/>
      <c r="Q372" s="532"/>
      <c r="R372" s="532"/>
      <c r="S372" s="532"/>
      <c r="T372" s="532"/>
      <c r="U372" s="532"/>
      <c r="V372" s="532"/>
      <c r="W372" s="532"/>
      <c r="X372" s="541"/>
      <c r="Y372" s="541"/>
      <c r="Z372" s="541"/>
      <c r="AA372" s="541"/>
    </row>
    <row r="373" spans="1:27" s="533" customFormat="1" hidden="1">
      <c r="A373" s="402"/>
      <c r="B373" s="532"/>
      <c r="C373" s="532"/>
      <c r="D373" s="532"/>
      <c r="E373" s="532" t="s">
        <v>118</v>
      </c>
      <c r="F373" s="532"/>
      <c r="G373" s="543" t="s">
        <v>473</v>
      </c>
      <c r="H373" s="532"/>
      <c r="I373" s="539">
        <f>IF(F42="No encontrado",1,0)</f>
        <v>0</v>
      </c>
      <c r="J373" s="538"/>
      <c r="K373" s="532"/>
      <c r="L373" s="532"/>
      <c r="M373" s="532"/>
      <c r="N373" s="532">
        <f>IF(F61&lt;&gt;"",IF(M61="",1,0),0)</f>
        <v>0</v>
      </c>
      <c r="O373" s="532" t="s">
        <v>80</v>
      </c>
      <c r="P373" s="532"/>
      <c r="Q373" s="532"/>
      <c r="R373" s="532"/>
      <c r="S373" s="532"/>
      <c r="T373" s="532"/>
      <c r="U373" s="532"/>
      <c r="V373" s="532"/>
      <c r="W373" s="532"/>
      <c r="X373" s="541"/>
      <c r="Y373" s="541"/>
      <c r="Z373" s="541"/>
      <c r="AA373" s="541"/>
    </row>
    <row r="374" spans="1:27" s="533" customFormat="1" hidden="1">
      <c r="A374" s="402"/>
      <c r="B374" s="532"/>
      <c r="C374" s="532"/>
      <c r="D374" s="532"/>
      <c r="E374" s="532" t="s">
        <v>119</v>
      </c>
      <c r="F374" s="532"/>
      <c r="G374" s="533" t="s">
        <v>539</v>
      </c>
      <c r="I374" s="539">
        <f>IF(F43="No procede",1,0)</f>
        <v>0</v>
      </c>
      <c r="J374" s="538"/>
      <c r="K374" s="532"/>
      <c r="L374" s="532"/>
      <c r="M374" s="532"/>
      <c r="N374" s="532">
        <f>IF(H57&lt;&gt;"",IF(F57="",1,0),0)</f>
        <v>0</v>
      </c>
      <c r="O374" s="532" t="s">
        <v>81</v>
      </c>
      <c r="P374" s="532"/>
      <c r="Q374" s="532"/>
      <c r="R374" s="532"/>
      <c r="S374" s="532"/>
      <c r="T374" s="532"/>
      <c r="U374" s="532"/>
      <c r="V374" s="532"/>
      <c r="W374" s="532"/>
      <c r="X374" s="541"/>
      <c r="Y374" s="541"/>
      <c r="Z374" s="541"/>
      <c r="AA374" s="541"/>
    </row>
    <row r="375" spans="1:27" s="533" customFormat="1" hidden="1">
      <c r="A375" s="402"/>
      <c r="B375" s="532"/>
      <c r="C375" s="532"/>
      <c r="D375" s="532"/>
      <c r="E375" s="532" t="s">
        <v>120</v>
      </c>
      <c r="F375" s="532"/>
      <c r="G375" s="543" t="s">
        <v>474</v>
      </c>
      <c r="H375" s="532"/>
      <c r="I375" s="532">
        <f>SUM(I368:I374)</f>
        <v>0</v>
      </c>
      <c r="J375" s="538"/>
      <c r="K375" s="532"/>
      <c r="L375" s="532"/>
      <c r="M375" s="532"/>
      <c r="N375" s="532">
        <f>IF(H58&lt;&gt;"",IF(F58="",1,0),0)</f>
        <v>0</v>
      </c>
      <c r="O375" s="532" t="s">
        <v>82</v>
      </c>
      <c r="P375" s="532"/>
      <c r="Q375" s="532"/>
      <c r="R375" s="532"/>
      <c r="S375" s="532"/>
      <c r="T375" s="532"/>
      <c r="U375" s="532"/>
      <c r="V375" s="532"/>
      <c r="W375" s="532"/>
      <c r="X375" s="541"/>
      <c r="Y375" s="541"/>
      <c r="Z375" s="541"/>
      <c r="AA375" s="541"/>
    </row>
    <row r="376" spans="1:27" s="533" customFormat="1" hidden="1">
      <c r="A376" s="402"/>
      <c r="B376" s="532"/>
      <c r="C376" s="532"/>
      <c r="D376" s="532"/>
      <c r="E376" s="532" t="s">
        <v>121</v>
      </c>
      <c r="F376" s="532"/>
      <c r="G376" s="532"/>
      <c r="H376" s="532"/>
      <c r="I376" s="532"/>
      <c r="J376" s="538"/>
      <c r="K376" s="532"/>
      <c r="L376" s="532"/>
      <c r="M376" s="532"/>
      <c r="N376" s="532">
        <f>IF(H59&lt;&gt;"",IF(F59="",1,0),0)</f>
        <v>0</v>
      </c>
      <c r="O376" s="532" t="s">
        <v>83</v>
      </c>
      <c r="P376" s="532"/>
      <c r="Q376" s="532"/>
      <c r="R376" s="532"/>
      <c r="S376" s="532"/>
      <c r="T376" s="532"/>
      <c r="U376" s="532"/>
      <c r="V376" s="532"/>
      <c r="W376" s="532"/>
      <c r="X376" s="541"/>
      <c r="Y376" s="541"/>
      <c r="Z376" s="541"/>
      <c r="AA376" s="541"/>
    </row>
    <row r="377" spans="1:27" s="533" customFormat="1" hidden="1">
      <c r="A377" s="402"/>
      <c r="B377" s="532"/>
      <c r="C377" s="532"/>
      <c r="D377" s="532"/>
      <c r="E377" s="532" t="s">
        <v>122</v>
      </c>
      <c r="F377" s="532"/>
      <c r="G377" s="532"/>
      <c r="H377" s="532"/>
      <c r="I377" s="532"/>
      <c r="J377" s="538"/>
      <c r="K377" s="532"/>
      <c r="L377" s="532"/>
      <c r="M377" s="532"/>
      <c r="N377" s="532">
        <f>IF(H60&lt;&gt;"",IF(F60="",1,0),0)</f>
        <v>0</v>
      </c>
      <c r="O377" s="532" t="s">
        <v>84</v>
      </c>
      <c r="P377" s="532"/>
      <c r="Q377" s="532"/>
      <c r="R377" s="532"/>
      <c r="S377" s="532"/>
      <c r="T377" s="532"/>
      <c r="U377" s="532"/>
      <c r="V377" s="532"/>
      <c r="W377" s="532"/>
      <c r="X377" s="541"/>
      <c r="Y377" s="541"/>
      <c r="Z377" s="541"/>
      <c r="AA377" s="541"/>
    </row>
    <row r="378" spans="1:27" s="533" customFormat="1" hidden="1">
      <c r="A378" s="402"/>
      <c r="B378" s="532"/>
      <c r="C378" s="532"/>
      <c r="D378" s="532"/>
      <c r="E378" s="532" t="s">
        <v>123</v>
      </c>
      <c r="F378" s="532"/>
      <c r="G378" s="532"/>
      <c r="H378" s="532"/>
      <c r="I378" s="532"/>
      <c r="J378" s="538"/>
      <c r="K378" s="532"/>
      <c r="L378" s="532"/>
      <c r="M378" s="532"/>
      <c r="N378" s="532">
        <f>IF(H61&lt;&gt;"",IF(F61="",1,0),0)</f>
        <v>0</v>
      </c>
      <c r="O378" s="532" t="s">
        <v>85</v>
      </c>
      <c r="P378" s="532"/>
      <c r="Q378" s="532"/>
      <c r="R378" s="532"/>
      <c r="S378" s="532"/>
      <c r="T378" s="532"/>
      <c r="U378" s="532"/>
      <c r="V378" s="532"/>
      <c r="W378" s="532"/>
      <c r="X378" s="541"/>
      <c r="Y378" s="541"/>
      <c r="Z378" s="541"/>
      <c r="AA378" s="541"/>
    </row>
    <row r="379" spans="1:27" s="533" customFormat="1" hidden="1">
      <c r="A379" s="402"/>
      <c r="B379" s="532"/>
      <c r="C379" s="532"/>
      <c r="D379" s="532"/>
      <c r="E379" s="532" t="s">
        <v>124</v>
      </c>
      <c r="F379" s="532"/>
      <c r="G379" s="532"/>
      <c r="H379" s="532"/>
      <c r="I379" s="532"/>
      <c r="J379" s="538"/>
      <c r="K379" s="532"/>
      <c r="L379" s="532"/>
      <c r="M379" s="532"/>
      <c r="N379" s="532">
        <f>IF(P88=0,1,0)</f>
        <v>1</v>
      </c>
      <c r="O379" s="532" t="s">
        <v>86</v>
      </c>
      <c r="P379" s="532"/>
      <c r="Q379" s="532"/>
      <c r="R379" s="532"/>
      <c r="S379" s="532"/>
      <c r="T379" s="532"/>
      <c r="U379" s="532"/>
      <c r="V379" s="532"/>
      <c r="W379" s="532"/>
      <c r="X379" s="541"/>
      <c r="Y379" s="541"/>
      <c r="Z379" s="541"/>
      <c r="AA379" s="541"/>
    </row>
    <row r="380" spans="1:27" s="533" customFormat="1" hidden="1">
      <c r="A380" s="402"/>
      <c r="B380" s="532"/>
      <c r="C380" s="532"/>
      <c r="D380" s="532"/>
      <c r="E380" s="532" t="s">
        <v>125</v>
      </c>
      <c r="F380" s="532"/>
      <c r="G380" s="532"/>
      <c r="H380" s="532"/>
      <c r="I380" s="532"/>
      <c r="J380" s="532"/>
      <c r="K380" s="532"/>
      <c r="L380" s="532"/>
      <c r="M380" s="544" t="s">
        <v>87</v>
      </c>
      <c r="N380" s="539"/>
      <c r="O380" s="532"/>
      <c r="P380" s="532"/>
      <c r="Q380" s="532"/>
      <c r="R380" s="532"/>
      <c r="S380" s="532"/>
      <c r="T380" s="532"/>
      <c r="U380" s="532"/>
      <c r="V380" s="532"/>
      <c r="W380" s="532"/>
      <c r="X380" s="541"/>
      <c r="Y380" s="541"/>
      <c r="Z380" s="541"/>
      <c r="AA380" s="541"/>
    </row>
    <row r="381" spans="1:27" s="533" customFormat="1" hidden="1">
      <c r="A381" s="402"/>
      <c r="B381" s="532"/>
      <c r="C381" s="532"/>
      <c r="D381" s="532"/>
      <c r="E381" s="532" t="s">
        <v>126</v>
      </c>
      <c r="F381" s="532"/>
      <c r="G381" s="532"/>
      <c r="H381" s="532"/>
      <c r="I381" s="532" t="s">
        <v>461</v>
      </c>
      <c r="J381" s="532"/>
      <c r="K381" s="532"/>
      <c r="L381" s="532"/>
      <c r="M381" s="532"/>
      <c r="N381" s="539"/>
      <c r="O381" s="532"/>
      <c r="P381" s="532"/>
      <c r="Q381" s="532"/>
      <c r="R381" s="532"/>
      <c r="S381" s="532"/>
      <c r="T381" s="532"/>
      <c r="U381" s="532"/>
      <c r="V381" s="532"/>
      <c r="W381" s="532"/>
      <c r="X381" s="541"/>
      <c r="Y381" s="541"/>
      <c r="Z381" s="541"/>
      <c r="AA381" s="541"/>
    </row>
    <row r="382" spans="1:27" s="533" customFormat="1" hidden="1">
      <c r="A382" s="402"/>
      <c r="B382" s="532"/>
      <c r="C382" s="532"/>
      <c r="D382" s="532"/>
      <c r="E382" s="532" t="s">
        <v>127</v>
      </c>
      <c r="F382" s="532"/>
      <c r="G382" s="532"/>
      <c r="H382" s="532"/>
      <c r="I382" s="532"/>
      <c r="J382" s="532"/>
      <c r="K382" s="532"/>
      <c r="L382" s="532"/>
      <c r="M382" s="532"/>
      <c r="N382" s="539"/>
      <c r="O382" s="532"/>
      <c r="P382" s="532"/>
      <c r="Q382" s="532"/>
      <c r="R382" s="532"/>
      <c r="S382" s="532"/>
      <c r="T382" s="532"/>
      <c r="U382" s="532"/>
      <c r="V382" s="532"/>
      <c r="W382" s="532"/>
      <c r="X382" s="541"/>
      <c r="Y382" s="541"/>
      <c r="Z382" s="541"/>
      <c r="AA382" s="541"/>
    </row>
    <row r="383" spans="1:27" s="533" customFormat="1" hidden="1">
      <c r="A383" s="402"/>
      <c r="B383" s="532"/>
      <c r="C383" s="532"/>
      <c r="D383" s="532"/>
      <c r="E383" s="532" t="s">
        <v>128</v>
      </c>
      <c r="F383" s="532"/>
      <c r="G383" s="532"/>
      <c r="H383" s="532" t="s">
        <v>318</v>
      </c>
      <c r="I383" s="532"/>
      <c r="J383" s="532"/>
      <c r="K383" s="532" t="s">
        <v>260</v>
      </c>
      <c r="L383" s="532"/>
      <c r="M383" s="532"/>
      <c r="N383" s="539"/>
      <c r="O383" s="532"/>
      <c r="P383" s="532"/>
      <c r="Q383" s="532"/>
      <c r="R383" s="532"/>
      <c r="S383" s="532"/>
      <c r="T383" s="532"/>
      <c r="U383" s="532"/>
      <c r="V383" s="532"/>
      <c r="W383" s="532"/>
      <c r="X383" s="541"/>
      <c r="Y383" s="541"/>
      <c r="Z383" s="541"/>
      <c r="AA383" s="541"/>
    </row>
    <row r="384" spans="1:27" s="533" customFormat="1" hidden="1">
      <c r="A384" s="402"/>
      <c r="B384" s="532"/>
      <c r="C384" s="532"/>
      <c r="D384" s="532"/>
      <c r="E384" s="532" t="s">
        <v>129</v>
      </c>
      <c r="F384" s="532"/>
      <c r="G384" s="532"/>
      <c r="H384" s="532" t="s">
        <v>300</v>
      </c>
      <c r="I384" s="532"/>
      <c r="J384" s="532"/>
      <c r="K384" s="532" t="s">
        <v>261</v>
      </c>
      <c r="L384" s="532"/>
      <c r="M384" s="532"/>
      <c r="N384" s="539">
        <f>IF('2'!L9="",1,0)</f>
        <v>1</v>
      </c>
      <c r="O384" s="532" t="s">
        <v>90</v>
      </c>
      <c r="P384" s="532"/>
      <c r="Q384" s="532"/>
      <c r="R384" s="532"/>
      <c r="S384" s="532"/>
      <c r="T384" s="532"/>
      <c r="U384" s="532"/>
      <c r="V384" s="532"/>
      <c r="W384" s="532"/>
      <c r="X384" s="541"/>
      <c r="Y384" s="541"/>
      <c r="Z384" s="541"/>
      <c r="AA384" s="541"/>
    </row>
    <row r="385" spans="1:27" s="533" customFormat="1" hidden="1">
      <c r="A385" s="402"/>
      <c r="B385" s="532"/>
      <c r="C385" s="532"/>
      <c r="D385" s="532"/>
      <c r="E385" s="532" t="s">
        <v>130</v>
      </c>
      <c r="F385" s="532"/>
      <c r="G385" s="532"/>
      <c r="H385" s="532" t="s">
        <v>235</v>
      </c>
      <c r="I385" s="532"/>
      <c r="J385" s="532"/>
      <c r="K385" s="532"/>
      <c r="L385" s="532"/>
      <c r="M385" s="532"/>
      <c r="N385" s="539">
        <f>IF('2'!O9="",1,0)</f>
        <v>1</v>
      </c>
      <c r="O385" s="532" t="s">
        <v>212</v>
      </c>
      <c r="P385" s="532"/>
      <c r="Q385" s="532"/>
      <c r="R385" s="532"/>
      <c r="S385" s="532"/>
      <c r="T385" s="532"/>
      <c r="U385" s="532"/>
      <c r="V385" s="532"/>
      <c r="W385" s="532"/>
      <c r="X385" s="541"/>
      <c r="Y385" s="541"/>
      <c r="Z385" s="541"/>
      <c r="AA385" s="541"/>
    </row>
    <row r="386" spans="1:27" s="533" customFormat="1" hidden="1">
      <c r="A386" s="402"/>
      <c r="B386" s="532"/>
      <c r="C386" s="532"/>
      <c r="D386" s="532"/>
      <c r="E386" s="532" t="s">
        <v>131</v>
      </c>
      <c r="F386" s="532"/>
      <c r="G386" s="532"/>
      <c r="H386" s="532" t="s">
        <v>301</v>
      </c>
      <c r="I386" s="532"/>
      <c r="J386" s="532"/>
      <c r="K386" s="532"/>
      <c r="L386" s="532"/>
      <c r="M386" s="532"/>
      <c r="N386" s="539">
        <f>IF('2'!L10="",1,0)</f>
        <v>1</v>
      </c>
      <c r="O386" s="532" t="s">
        <v>89</v>
      </c>
      <c r="P386" s="532"/>
      <c r="Q386" s="532"/>
      <c r="R386" s="532"/>
      <c r="S386" s="532"/>
      <c r="T386" s="532"/>
      <c r="U386" s="532"/>
      <c r="V386" s="532"/>
      <c r="W386" s="532"/>
      <c r="X386" s="541"/>
      <c r="Y386" s="541"/>
      <c r="Z386" s="541"/>
      <c r="AA386" s="541"/>
    </row>
    <row r="387" spans="1:27" s="533" customFormat="1" hidden="1">
      <c r="A387" s="402"/>
      <c r="B387" s="532"/>
      <c r="C387" s="532"/>
      <c r="D387" s="532"/>
      <c r="E387" s="532" t="s">
        <v>132</v>
      </c>
      <c r="F387" s="532"/>
      <c r="G387" s="532"/>
      <c r="H387" s="532" t="s">
        <v>527</v>
      </c>
      <c r="I387" s="532"/>
      <c r="J387" s="532"/>
      <c r="K387" s="532"/>
      <c r="L387" s="532"/>
      <c r="M387" s="532"/>
      <c r="N387" s="539">
        <f>IF('2'!O10="",1,0)</f>
        <v>1</v>
      </c>
      <c r="O387" s="532" t="s">
        <v>91</v>
      </c>
      <c r="P387" s="532"/>
      <c r="Q387" s="532"/>
      <c r="R387" s="532"/>
      <c r="S387" s="532"/>
      <c r="T387" s="532"/>
      <c r="U387" s="532"/>
      <c r="V387" s="532"/>
      <c r="W387" s="532"/>
      <c r="X387" s="541"/>
      <c r="Y387" s="541"/>
      <c r="Z387" s="541"/>
      <c r="AA387" s="541"/>
    </row>
    <row r="388" spans="1:27" s="533" customFormat="1" hidden="1">
      <c r="A388" s="402"/>
      <c r="B388" s="532"/>
      <c r="C388" s="532"/>
      <c r="D388" s="532"/>
      <c r="E388" s="532" t="s">
        <v>133</v>
      </c>
      <c r="F388" s="532"/>
      <c r="G388" s="532"/>
      <c r="H388" s="532"/>
      <c r="I388" s="532"/>
      <c r="J388" s="532"/>
      <c r="K388" s="532"/>
      <c r="L388" s="532"/>
      <c r="M388" s="532"/>
      <c r="N388" s="539">
        <f>IF('2'!L11="",1,0)</f>
        <v>1</v>
      </c>
      <c r="O388" s="532" t="s">
        <v>88</v>
      </c>
      <c r="P388" s="532"/>
      <c r="Q388" s="532"/>
      <c r="R388" s="532"/>
      <c r="S388" s="532"/>
      <c r="T388" s="532"/>
      <c r="U388" s="532"/>
      <c r="V388" s="532"/>
      <c r="W388" s="532"/>
      <c r="X388" s="541"/>
      <c r="Y388" s="541"/>
      <c r="Z388" s="541"/>
      <c r="AA388" s="541"/>
    </row>
    <row r="389" spans="1:27" s="533" customFormat="1" hidden="1">
      <c r="A389" s="402"/>
      <c r="B389" s="532"/>
      <c r="C389" s="532"/>
      <c r="D389" s="532"/>
      <c r="E389" s="532" t="s">
        <v>134</v>
      </c>
      <c r="F389" s="532"/>
      <c r="G389" s="532"/>
      <c r="H389" s="532"/>
      <c r="I389" s="532"/>
      <c r="J389" s="532"/>
      <c r="K389" s="532"/>
      <c r="L389" s="532"/>
      <c r="M389" s="532"/>
      <c r="N389" s="532" t="e">
        <f>SUM(N350:N388)</f>
        <v>#VALUE!</v>
      </c>
      <c r="O389" s="532"/>
      <c r="P389" s="532"/>
      <c r="Q389" s="532"/>
      <c r="R389" s="532"/>
      <c r="S389" s="532"/>
      <c r="T389" s="532"/>
      <c r="U389" s="532"/>
      <c r="V389" s="532"/>
      <c r="W389" s="532"/>
      <c r="X389" s="541"/>
      <c r="Y389" s="541"/>
      <c r="Z389" s="541"/>
      <c r="AA389" s="541"/>
    </row>
    <row r="390" spans="1:27" s="533" customFormat="1" hidden="1">
      <c r="A390" s="402"/>
      <c r="B390" s="532"/>
      <c r="C390" s="532"/>
      <c r="D390" s="532"/>
      <c r="E390" s="532" t="s">
        <v>135</v>
      </c>
      <c r="F390" s="532"/>
      <c r="G390" s="532"/>
      <c r="H390" s="532"/>
      <c r="I390" s="532"/>
      <c r="J390" s="532"/>
      <c r="K390" s="532"/>
      <c r="L390" s="532"/>
      <c r="M390" s="532"/>
      <c r="N390" s="532"/>
      <c r="O390" s="532"/>
      <c r="P390" s="532"/>
      <c r="Q390" s="532"/>
      <c r="R390" s="532"/>
      <c r="S390" s="532"/>
      <c r="T390" s="532"/>
      <c r="U390" s="532"/>
      <c r="V390" s="532"/>
      <c r="W390" s="532"/>
      <c r="X390" s="541"/>
      <c r="Y390" s="541"/>
      <c r="Z390" s="541"/>
      <c r="AA390" s="541"/>
    </row>
    <row r="391" spans="1:27" s="533" customFormat="1" hidden="1">
      <c r="A391" s="402"/>
      <c r="B391" s="532"/>
      <c r="C391" s="532"/>
      <c r="D391" s="532"/>
      <c r="E391" s="532" t="s">
        <v>136</v>
      </c>
      <c r="F391" s="532"/>
      <c r="G391" s="532"/>
      <c r="H391" s="532"/>
      <c r="I391" s="532"/>
      <c r="J391" s="532"/>
      <c r="K391" s="532"/>
      <c r="L391" s="532"/>
      <c r="M391" s="532"/>
      <c r="N391" s="532"/>
      <c r="O391" s="532"/>
      <c r="P391" s="532"/>
      <c r="Q391" s="532"/>
      <c r="R391" s="532"/>
      <c r="S391" s="532"/>
      <c r="T391" s="532"/>
      <c r="U391" s="532"/>
      <c r="V391" s="532"/>
      <c r="W391" s="532"/>
      <c r="X391" s="541"/>
      <c r="Y391" s="541"/>
      <c r="Z391" s="541"/>
      <c r="AA391" s="541"/>
    </row>
    <row r="392" spans="1:27" s="533" customFormat="1" ht="12.75" hidden="1" customHeight="1">
      <c r="A392" s="402"/>
      <c r="B392" s="532"/>
      <c r="C392" s="532"/>
      <c r="D392" s="532"/>
      <c r="E392" s="532" t="s">
        <v>137</v>
      </c>
      <c r="F392" s="532"/>
      <c r="G392" s="532"/>
      <c r="H392" s="532"/>
      <c r="I392" s="532"/>
      <c r="J392" s="532"/>
      <c r="K392" s="532"/>
      <c r="L392" s="532"/>
      <c r="M392" s="532"/>
      <c r="N392" s="532"/>
      <c r="O392" s="536" t="str">
        <f>IF(N92="","",VLOOKUP(N92,O394:P455,2,TRUE))</f>
        <v/>
      </c>
      <c r="P392" s="545"/>
      <c r="Q392" s="532"/>
      <c r="R392" s="532"/>
      <c r="S392" s="532"/>
      <c r="T392" s="532"/>
      <c r="U392" s="532"/>
      <c r="V392" s="532"/>
      <c r="W392" s="532"/>
      <c r="X392" s="541"/>
      <c r="Y392" s="541"/>
      <c r="Z392" s="541"/>
      <c r="AA392" s="541"/>
    </row>
    <row r="393" spans="1:27" s="533" customFormat="1" hidden="1">
      <c r="A393" s="402"/>
      <c r="B393" s="532"/>
      <c r="C393" s="532"/>
      <c r="D393" s="532"/>
      <c r="E393" s="532" t="s">
        <v>138</v>
      </c>
      <c r="F393" s="532"/>
      <c r="G393" s="532"/>
      <c r="H393" s="532"/>
      <c r="I393" s="532"/>
      <c r="J393" s="532"/>
      <c r="K393" s="532"/>
      <c r="L393" s="532"/>
      <c r="M393" s="532"/>
      <c r="N393" s="532"/>
      <c r="O393" s="532" t="s">
        <v>447</v>
      </c>
      <c r="P393" s="532"/>
      <c r="Q393" s="532"/>
      <c r="R393" s="532"/>
      <c r="S393" s="532"/>
      <c r="T393" s="532"/>
      <c r="U393" s="532"/>
      <c r="V393" s="532"/>
      <c r="W393" s="532"/>
      <c r="X393" s="541"/>
      <c r="Y393" s="541"/>
      <c r="Z393" s="541"/>
      <c r="AA393" s="541"/>
    </row>
    <row r="394" spans="1:27" s="533" customFormat="1" hidden="1">
      <c r="A394" s="402"/>
      <c r="B394" s="532"/>
      <c r="C394" s="532"/>
      <c r="D394" s="532"/>
      <c r="E394" s="532" t="s">
        <v>139</v>
      </c>
      <c r="F394" s="532"/>
      <c r="G394" s="532"/>
      <c r="H394" s="532"/>
      <c r="I394" s="532"/>
      <c r="J394" s="532"/>
      <c r="K394" s="532"/>
      <c r="L394" s="532"/>
      <c r="M394" s="532"/>
      <c r="N394" s="532"/>
      <c r="O394" s="530" t="s">
        <v>324</v>
      </c>
      <c r="P394" s="546" t="s">
        <v>325</v>
      </c>
      <c r="Q394" s="532"/>
      <c r="R394" s="532"/>
      <c r="S394" s="530" t="s">
        <v>441</v>
      </c>
      <c r="T394" s="546" t="s">
        <v>442</v>
      </c>
      <c r="U394" s="532"/>
      <c r="V394" s="532"/>
      <c r="W394" s="532"/>
      <c r="X394" s="541"/>
      <c r="Y394" s="541"/>
      <c r="Z394" s="541"/>
      <c r="AA394" s="541"/>
    </row>
    <row r="395" spans="1:27" s="533" customFormat="1" hidden="1">
      <c r="A395" s="402"/>
      <c r="B395" s="532"/>
      <c r="C395" s="532"/>
      <c r="D395" s="532"/>
      <c r="E395" s="532" t="s">
        <v>141</v>
      </c>
      <c r="F395" s="532"/>
      <c r="G395" s="532"/>
      <c r="H395" s="532" t="str">
        <f>F13&amp;" "&amp;R13</f>
        <v>propertyType usoFuturo</v>
      </c>
      <c r="I395" s="532"/>
      <c r="J395" s="532"/>
      <c r="K395" s="532"/>
      <c r="L395" s="532"/>
      <c r="M395" s="532"/>
      <c r="N395" s="532"/>
      <c r="O395" s="530" t="s">
        <v>326</v>
      </c>
      <c r="P395" s="546" t="s">
        <v>327</v>
      </c>
      <c r="Q395" s="532"/>
      <c r="R395" s="532"/>
      <c r="S395" s="530" t="s">
        <v>340</v>
      </c>
      <c r="T395" s="546" t="s">
        <v>341</v>
      </c>
      <c r="U395" s="532"/>
      <c r="V395" s="532"/>
      <c r="W395" s="532"/>
      <c r="X395" s="541"/>
      <c r="Y395" s="541"/>
      <c r="Z395" s="541"/>
      <c r="AA395" s="541"/>
    </row>
    <row r="396" spans="1:27" s="533" customFormat="1" hidden="1">
      <c r="A396" s="402"/>
      <c r="B396" s="532"/>
      <c r="C396" s="532"/>
      <c r="D396" s="532"/>
      <c r="E396" s="532" t="s">
        <v>142</v>
      </c>
      <c r="F396" s="532"/>
      <c r="G396" s="532"/>
      <c r="H396" s="532"/>
      <c r="I396" s="532"/>
      <c r="J396" s="532"/>
      <c r="K396" s="532"/>
      <c r="L396" s="532"/>
      <c r="M396" s="532"/>
      <c r="N396" s="532"/>
      <c r="O396" s="530" t="s">
        <v>328</v>
      </c>
      <c r="P396" s="546" t="s">
        <v>329</v>
      </c>
      <c r="Q396" s="532"/>
      <c r="R396" s="532"/>
      <c r="S396" s="530" t="s">
        <v>439</v>
      </c>
      <c r="T396" s="546" t="s">
        <v>440</v>
      </c>
      <c r="U396" s="532"/>
      <c r="V396" s="532"/>
      <c r="W396" s="532"/>
      <c r="X396" s="541"/>
      <c r="Y396" s="541"/>
      <c r="Z396" s="541"/>
      <c r="AA396" s="541"/>
    </row>
    <row r="397" spans="1:27" s="533" customFormat="1" hidden="1">
      <c r="A397" s="402"/>
      <c r="B397" s="532"/>
      <c r="C397" s="532"/>
      <c r="D397" s="532"/>
      <c r="E397" s="532" t="s">
        <v>143</v>
      </c>
      <c r="F397" s="532"/>
      <c r="G397" s="532"/>
      <c r="H397" s="532" t="s">
        <v>448</v>
      </c>
      <c r="I397" s="532"/>
      <c r="J397" s="532"/>
      <c r="K397" s="532" t="s">
        <v>321</v>
      </c>
      <c r="L397" s="532"/>
      <c r="M397" s="532"/>
      <c r="N397" s="532"/>
      <c r="O397" s="530" t="s">
        <v>330</v>
      </c>
      <c r="P397" s="546" t="s">
        <v>331</v>
      </c>
      <c r="Q397" s="532"/>
      <c r="R397" s="532"/>
      <c r="S397" s="530" t="s">
        <v>435</v>
      </c>
      <c r="T397" s="546" t="s">
        <v>436</v>
      </c>
      <c r="U397" s="532"/>
      <c r="V397" s="532"/>
      <c r="W397" s="532"/>
      <c r="X397" s="541"/>
      <c r="Y397" s="541"/>
      <c r="Z397" s="541"/>
      <c r="AA397" s="541"/>
    </row>
    <row r="398" spans="1:27" s="533" customFormat="1" hidden="1">
      <c r="A398" s="402"/>
      <c r="B398" s="532"/>
      <c r="C398" s="532"/>
      <c r="D398" s="532"/>
      <c r="E398" s="532" t="s">
        <v>144</v>
      </c>
      <c r="F398" s="532"/>
      <c r="G398" s="532"/>
      <c r="H398" s="532" t="s">
        <v>211</v>
      </c>
      <c r="I398" s="536" t="s">
        <v>292</v>
      </c>
      <c r="J398" s="536" t="s">
        <v>322</v>
      </c>
      <c r="K398" s="536" t="s">
        <v>293</v>
      </c>
      <c r="L398" s="532" t="s">
        <v>216</v>
      </c>
      <c r="M398" s="532"/>
      <c r="N398" s="532"/>
      <c r="O398" s="530" t="s">
        <v>332</v>
      </c>
      <c r="P398" s="546" t="s">
        <v>333</v>
      </c>
      <c r="Q398" s="532"/>
      <c r="R398" s="532"/>
      <c r="S398" s="530" t="s">
        <v>437</v>
      </c>
      <c r="T398" s="546" t="s">
        <v>438</v>
      </c>
      <c r="U398" s="532"/>
      <c r="V398" s="532"/>
      <c r="W398" s="532"/>
      <c r="X398" s="541"/>
      <c r="Y398" s="541"/>
      <c r="Z398" s="541"/>
      <c r="AA398" s="541"/>
    </row>
    <row r="399" spans="1:27" s="533" customFormat="1" hidden="1">
      <c r="A399" s="402"/>
      <c r="B399" s="532"/>
      <c r="C399" s="532"/>
      <c r="D399" s="532"/>
      <c r="E399" s="532" t="s">
        <v>145</v>
      </c>
      <c r="F399" s="532"/>
      <c r="G399" s="532">
        <v>1</v>
      </c>
      <c r="H399" s="532"/>
      <c r="I399" s="536"/>
      <c r="J399" s="547"/>
      <c r="K399" s="536"/>
      <c r="L399" s="548"/>
      <c r="M399" s="532"/>
      <c r="N399" s="532"/>
      <c r="O399" s="530" t="s">
        <v>334</v>
      </c>
      <c r="P399" s="546" t="s">
        <v>335</v>
      </c>
      <c r="Q399" s="532"/>
      <c r="R399" s="532"/>
      <c r="S399" s="530" t="s">
        <v>443</v>
      </c>
      <c r="T399" s="546" t="s">
        <v>444</v>
      </c>
      <c r="U399" s="532"/>
      <c r="V399" s="532"/>
      <c r="W399" s="532"/>
      <c r="X399" s="541"/>
      <c r="Y399" s="541"/>
      <c r="Z399" s="541"/>
      <c r="AA399" s="541"/>
    </row>
    <row r="400" spans="1:27" s="533" customFormat="1" hidden="1">
      <c r="A400" s="402"/>
      <c r="B400" s="532"/>
      <c r="C400" s="532"/>
      <c r="D400" s="532"/>
      <c r="E400" s="532" t="s">
        <v>146</v>
      </c>
      <c r="F400" s="532"/>
      <c r="G400" s="532">
        <v>2</v>
      </c>
      <c r="H400" s="532"/>
      <c r="I400" s="536"/>
      <c r="J400" s="547"/>
      <c r="K400" s="536"/>
      <c r="L400" s="548"/>
      <c r="M400" s="532"/>
      <c r="N400" s="532"/>
      <c r="O400" s="530" t="s">
        <v>336</v>
      </c>
      <c r="P400" s="546" t="s">
        <v>337</v>
      </c>
      <c r="Q400" s="532"/>
      <c r="R400" s="532"/>
      <c r="S400" s="530" t="s">
        <v>387</v>
      </c>
      <c r="T400" s="546" t="s">
        <v>388</v>
      </c>
      <c r="U400" s="532"/>
      <c r="V400" s="532"/>
      <c r="W400" s="532"/>
      <c r="X400" s="541"/>
      <c r="Y400" s="541"/>
      <c r="Z400" s="541"/>
      <c r="AA400" s="541"/>
    </row>
    <row r="401" spans="1:27" s="533" customFormat="1" hidden="1">
      <c r="A401" s="402"/>
      <c r="B401" s="532"/>
      <c r="C401" s="532"/>
      <c r="D401" s="532"/>
      <c r="E401" s="532" t="s">
        <v>147</v>
      </c>
      <c r="F401" s="532"/>
      <c r="G401" s="532">
        <v>3</v>
      </c>
      <c r="H401" s="532"/>
      <c r="I401" s="536"/>
      <c r="J401" s="547"/>
      <c r="K401" s="536"/>
      <c r="L401" s="548"/>
      <c r="M401" s="532"/>
      <c r="N401" s="532"/>
      <c r="O401" s="530" t="s">
        <v>338</v>
      </c>
      <c r="P401" s="546" t="s">
        <v>339</v>
      </c>
      <c r="Q401" s="532"/>
      <c r="R401" s="532"/>
      <c r="S401" s="530" t="s">
        <v>373</v>
      </c>
      <c r="T401" s="546" t="s">
        <v>374</v>
      </c>
      <c r="U401" s="532"/>
      <c r="V401" s="532"/>
      <c r="W401" s="532"/>
      <c r="X401" s="541"/>
      <c r="Y401" s="541"/>
      <c r="Z401" s="541"/>
      <c r="AA401" s="541"/>
    </row>
    <row r="402" spans="1:27" s="533" customFormat="1" hidden="1">
      <c r="A402" s="402"/>
      <c r="B402" s="532"/>
      <c r="C402" s="532"/>
      <c r="D402" s="532"/>
      <c r="E402" s="532" t="s">
        <v>148</v>
      </c>
      <c r="F402" s="532"/>
      <c r="G402" s="532">
        <v>4</v>
      </c>
      <c r="H402" s="532"/>
      <c r="I402" s="536"/>
      <c r="J402" s="547"/>
      <c r="K402" s="536"/>
      <c r="L402" s="548"/>
      <c r="M402" s="532"/>
      <c r="N402" s="532"/>
      <c r="O402" s="530" t="s">
        <v>340</v>
      </c>
      <c r="P402" s="546" t="s">
        <v>341</v>
      </c>
      <c r="Q402" s="532"/>
      <c r="R402" s="532"/>
      <c r="S402" s="530" t="s">
        <v>332</v>
      </c>
      <c r="T402" s="546" t="s">
        <v>333</v>
      </c>
      <c r="U402" s="532"/>
      <c r="V402" s="532"/>
      <c r="W402" s="532"/>
      <c r="X402" s="541"/>
      <c r="Y402" s="541"/>
      <c r="Z402" s="541"/>
      <c r="AA402" s="541"/>
    </row>
    <row r="403" spans="1:27" s="533" customFormat="1" hidden="1">
      <c r="A403" s="402"/>
      <c r="B403" s="532"/>
      <c r="C403" s="532"/>
      <c r="D403" s="532"/>
      <c r="E403" s="532" t="s">
        <v>149</v>
      </c>
      <c r="F403" s="532"/>
      <c r="G403" s="532">
        <v>5</v>
      </c>
      <c r="H403" s="532"/>
      <c r="I403" s="536"/>
      <c r="J403" s="547"/>
      <c r="K403" s="536"/>
      <c r="L403" s="548"/>
      <c r="M403" s="532"/>
      <c r="N403" s="532"/>
      <c r="O403" s="530" t="s">
        <v>342</v>
      </c>
      <c r="P403" s="546" t="s">
        <v>343</v>
      </c>
      <c r="Q403" s="532"/>
      <c r="R403" s="532"/>
      <c r="S403" s="530" t="s">
        <v>338</v>
      </c>
      <c r="T403" s="546" t="s">
        <v>339</v>
      </c>
      <c r="U403" s="532"/>
      <c r="V403" s="532"/>
      <c r="W403" s="532"/>
      <c r="X403" s="541"/>
      <c r="Y403" s="541"/>
      <c r="Z403" s="541"/>
      <c r="AA403" s="541"/>
    </row>
    <row r="404" spans="1:27" s="533" customFormat="1" hidden="1">
      <c r="A404" s="402"/>
      <c r="B404" s="532"/>
      <c r="C404" s="532"/>
      <c r="D404" s="532"/>
      <c r="E404" s="532" t="s">
        <v>150</v>
      </c>
      <c r="F404" s="532"/>
      <c r="G404" s="532">
        <v>6</v>
      </c>
      <c r="H404" s="532"/>
      <c r="I404" s="536"/>
      <c r="J404" s="547"/>
      <c r="K404" s="536"/>
      <c r="L404" s="548"/>
      <c r="M404" s="532"/>
      <c r="N404" s="532"/>
      <c r="O404" s="530" t="s">
        <v>344</v>
      </c>
      <c r="P404" s="546" t="s">
        <v>345</v>
      </c>
      <c r="Q404" s="532"/>
      <c r="R404" s="532"/>
      <c r="S404" s="530" t="s">
        <v>456</v>
      </c>
      <c r="T404" s="546" t="s">
        <v>350</v>
      </c>
      <c r="U404" s="532"/>
      <c r="V404" s="532"/>
      <c r="W404" s="532"/>
      <c r="X404" s="541"/>
      <c r="Y404" s="541"/>
      <c r="Z404" s="541"/>
      <c r="AA404" s="541"/>
    </row>
    <row r="405" spans="1:27" s="533" customFormat="1" hidden="1">
      <c r="A405" s="402"/>
      <c r="B405" s="532"/>
      <c r="C405" s="532"/>
      <c r="D405" s="532"/>
      <c r="E405" s="532" t="s">
        <v>151</v>
      </c>
      <c r="F405" s="532"/>
      <c r="G405" s="532">
        <v>7</v>
      </c>
      <c r="H405" s="532"/>
      <c r="I405" s="536"/>
      <c r="J405" s="547"/>
      <c r="K405" s="536"/>
      <c r="L405" s="548"/>
      <c r="M405" s="532"/>
      <c r="N405" s="532"/>
      <c r="O405" s="530" t="s">
        <v>346</v>
      </c>
      <c r="P405" s="546" t="s">
        <v>347</v>
      </c>
      <c r="Q405" s="532"/>
      <c r="R405" s="532"/>
      <c r="S405" s="530" t="s">
        <v>375</v>
      </c>
      <c r="T405" s="546" t="s">
        <v>376</v>
      </c>
      <c r="U405" s="532"/>
      <c r="V405" s="532"/>
      <c r="W405" s="532"/>
      <c r="X405" s="541"/>
      <c r="Y405" s="541"/>
      <c r="Z405" s="541"/>
      <c r="AA405" s="541"/>
    </row>
    <row r="406" spans="1:27" s="533" customFormat="1" hidden="1">
      <c r="A406" s="402"/>
      <c r="B406" s="532"/>
      <c r="C406" s="532"/>
      <c r="D406" s="532"/>
      <c r="E406" s="532" t="s">
        <v>152</v>
      </c>
      <c r="F406" s="532"/>
      <c r="G406" s="532">
        <v>8</v>
      </c>
      <c r="H406" s="532"/>
      <c r="I406" s="536"/>
      <c r="J406" s="547"/>
      <c r="K406" s="536"/>
      <c r="L406" s="548"/>
      <c r="M406" s="532"/>
      <c r="N406" s="532"/>
      <c r="O406" s="530" t="s">
        <v>348</v>
      </c>
      <c r="P406" s="546" t="s">
        <v>349</v>
      </c>
      <c r="Q406" s="532"/>
      <c r="R406" s="532"/>
      <c r="S406" s="530" t="s">
        <v>324</v>
      </c>
      <c r="T406" s="546" t="s">
        <v>325</v>
      </c>
      <c r="U406" s="532"/>
      <c r="V406" s="532"/>
      <c r="W406" s="532"/>
      <c r="X406" s="541"/>
      <c r="Y406" s="541"/>
      <c r="Z406" s="541"/>
      <c r="AA406" s="541"/>
    </row>
    <row r="407" spans="1:27" s="533" customFormat="1" hidden="1">
      <c r="A407" s="402"/>
      <c r="B407" s="532"/>
      <c r="C407" s="532"/>
      <c r="D407" s="532"/>
      <c r="E407" s="532" t="s">
        <v>153</v>
      </c>
      <c r="F407" s="532"/>
      <c r="G407" s="532">
        <v>9</v>
      </c>
      <c r="H407" s="532"/>
      <c r="I407" s="536"/>
      <c r="J407" s="547"/>
      <c r="K407" s="536"/>
      <c r="L407" s="548"/>
      <c r="M407" s="532"/>
      <c r="N407" s="532"/>
      <c r="O407" s="530" t="s">
        <v>456</v>
      </c>
      <c r="P407" s="546" t="s">
        <v>350</v>
      </c>
      <c r="Q407" s="532"/>
      <c r="R407" s="532"/>
      <c r="S407" s="530" t="s">
        <v>326</v>
      </c>
      <c r="T407" s="546" t="s">
        <v>327</v>
      </c>
      <c r="U407" s="532"/>
      <c r="V407" s="532"/>
      <c r="W407" s="532"/>
      <c r="X407" s="541"/>
      <c r="Y407" s="541"/>
      <c r="Z407" s="541"/>
      <c r="AA407" s="541"/>
    </row>
    <row r="408" spans="1:27" s="533" customFormat="1" hidden="1">
      <c r="A408" s="402"/>
      <c r="B408" s="532"/>
      <c r="C408" s="532"/>
      <c r="D408" s="532"/>
      <c r="E408" s="532" t="s">
        <v>154</v>
      </c>
      <c r="F408" s="532"/>
      <c r="G408" s="532">
        <v>10</v>
      </c>
      <c r="H408" s="532"/>
      <c r="I408" s="536"/>
      <c r="J408" s="547"/>
      <c r="K408" s="536"/>
      <c r="L408" s="548"/>
      <c r="M408" s="532"/>
      <c r="N408" s="532"/>
      <c r="O408" s="530" t="s">
        <v>351</v>
      </c>
      <c r="P408" s="546" t="s">
        <v>352</v>
      </c>
      <c r="Q408" s="532"/>
      <c r="R408" s="532"/>
      <c r="S408" s="530" t="s">
        <v>328</v>
      </c>
      <c r="T408" s="546" t="s">
        <v>329</v>
      </c>
      <c r="U408" s="532"/>
      <c r="V408" s="532"/>
      <c r="W408" s="532"/>
      <c r="X408" s="541"/>
      <c r="Y408" s="541"/>
      <c r="Z408" s="541"/>
      <c r="AA408" s="541"/>
    </row>
    <row r="409" spans="1:27" s="533" customFormat="1" hidden="1">
      <c r="A409" s="402"/>
      <c r="B409" s="532"/>
      <c r="C409" s="532"/>
      <c r="D409" s="532"/>
      <c r="E409" s="532" t="s">
        <v>155</v>
      </c>
      <c r="F409" s="532"/>
      <c r="G409" s="532">
        <v>11</v>
      </c>
      <c r="H409" s="532"/>
      <c r="I409" s="536"/>
      <c r="J409" s="547"/>
      <c r="K409" s="536" t="s">
        <v>463</v>
      </c>
      <c r="L409" s="548"/>
      <c r="M409" s="532"/>
      <c r="N409" s="532"/>
      <c r="O409" s="530" t="s">
        <v>353</v>
      </c>
      <c r="P409" s="546" t="s">
        <v>354</v>
      </c>
      <c r="Q409" s="532"/>
      <c r="R409" s="532"/>
      <c r="S409" s="530" t="s">
        <v>330</v>
      </c>
      <c r="T409" s="546" t="s">
        <v>331</v>
      </c>
      <c r="U409" s="532"/>
      <c r="V409" s="532"/>
      <c r="W409" s="532"/>
      <c r="X409" s="541"/>
      <c r="Y409" s="541"/>
      <c r="Z409" s="541"/>
      <c r="AA409" s="541"/>
    </row>
    <row r="410" spans="1:27" s="533" customFormat="1" hidden="1">
      <c r="A410" s="402"/>
      <c r="B410" s="532"/>
      <c r="C410" s="532"/>
      <c r="D410" s="532"/>
      <c r="E410" s="532" t="s">
        <v>156</v>
      </c>
      <c r="F410" s="532"/>
      <c r="G410" s="532">
        <v>12</v>
      </c>
      <c r="H410" s="532"/>
      <c r="I410" s="536"/>
      <c r="J410" s="547"/>
      <c r="K410" s="536"/>
      <c r="L410" s="548"/>
      <c r="M410" s="532"/>
      <c r="N410" s="532"/>
      <c r="O410" s="530" t="s">
        <v>355</v>
      </c>
      <c r="P410" s="546" t="s">
        <v>356</v>
      </c>
      <c r="Q410" s="532"/>
      <c r="R410" s="532"/>
      <c r="S410" s="530" t="s">
        <v>334</v>
      </c>
      <c r="T410" s="546" t="s">
        <v>335</v>
      </c>
      <c r="U410" s="532"/>
      <c r="V410" s="532"/>
      <c r="W410" s="532"/>
      <c r="X410" s="541"/>
      <c r="Y410" s="541"/>
      <c r="Z410" s="541"/>
      <c r="AA410" s="541"/>
    </row>
    <row r="411" spans="1:27" s="533" customFormat="1" hidden="1">
      <c r="A411" s="402"/>
      <c r="B411" s="532"/>
      <c r="C411" s="532"/>
      <c r="D411" s="532"/>
      <c r="E411" s="532" t="s">
        <v>157</v>
      </c>
      <c r="F411" s="532"/>
      <c r="G411" s="532">
        <v>13</v>
      </c>
      <c r="H411" s="532"/>
      <c r="I411" s="536"/>
      <c r="J411" s="547"/>
      <c r="K411" s="547"/>
      <c r="L411" s="548"/>
      <c r="M411" s="532"/>
      <c r="N411" s="532"/>
      <c r="O411" s="530" t="s">
        <v>357</v>
      </c>
      <c r="P411" s="546" t="s">
        <v>358</v>
      </c>
      <c r="Q411" s="532"/>
      <c r="R411" s="532"/>
      <c r="S411" s="530" t="s">
        <v>336</v>
      </c>
      <c r="T411" s="546" t="s">
        <v>337</v>
      </c>
      <c r="U411" s="532"/>
      <c r="V411" s="532"/>
      <c r="W411" s="532"/>
      <c r="X411" s="541"/>
      <c r="Y411" s="541"/>
      <c r="Z411" s="541"/>
      <c r="AA411" s="541"/>
    </row>
    <row r="412" spans="1:27" s="533" customFormat="1" hidden="1">
      <c r="A412" s="402"/>
      <c r="B412" s="532"/>
      <c r="C412" s="532"/>
      <c r="D412" s="532"/>
      <c r="E412" s="532" t="s">
        <v>158</v>
      </c>
      <c r="F412" s="532"/>
      <c r="G412" s="532">
        <v>14</v>
      </c>
      <c r="H412" s="532"/>
      <c r="I412" s="536"/>
      <c r="J412" s="536"/>
      <c r="K412" s="536"/>
      <c r="L412" s="548"/>
      <c r="M412" s="532"/>
      <c r="N412" s="532"/>
      <c r="O412" s="530" t="s">
        <v>359</v>
      </c>
      <c r="P412" s="546" t="s">
        <v>360</v>
      </c>
      <c r="Q412" s="532"/>
      <c r="R412" s="532"/>
      <c r="S412" s="530" t="s">
        <v>342</v>
      </c>
      <c r="T412" s="546" t="s">
        <v>343</v>
      </c>
      <c r="U412" s="532"/>
      <c r="V412" s="532"/>
      <c r="W412" s="532"/>
      <c r="X412" s="541"/>
      <c r="Y412" s="541"/>
      <c r="Z412" s="541"/>
      <c r="AA412" s="541"/>
    </row>
    <row r="413" spans="1:27" s="533" customFormat="1" hidden="1">
      <c r="A413" s="402"/>
      <c r="B413" s="532"/>
      <c r="C413" s="532"/>
      <c r="D413" s="532"/>
      <c r="E413" s="532" t="s">
        <v>146</v>
      </c>
      <c r="F413" s="532"/>
      <c r="G413" s="532">
        <v>15</v>
      </c>
      <c r="H413" s="532"/>
      <c r="I413" s="536"/>
      <c r="J413" s="547"/>
      <c r="K413" s="547"/>
      <c r="L413" s="548"/>
      <c r="M413" s="532"/>
      <c r="N413" s="532"/>
      <c r="O413" s="530" t="s">
        <v>361</v>
      </c>
      <c r="P413" s="546" t="s">
        <v>362</v>
      </c>
      <c r="Q413" s="532"/>
      <c r="R413" s="532"/>
      <c r="S413" s="530" t="s">
        <v>344</v>
      </c>
      <c r="T413" s="546" t="s">
        <v>345</v>
      </c>
      <c r="U413" s="532"/>
      <c r="V413" s="532"/>
      <c r="W413" s="532"/>
      <c r="X413" s="541"/>
      <c r="Y413" s="541"/>
      <c r="Z413" s="541"/>
      <c r="AA413" s="541"/>
    </row>
    <row r="414" spans="1:27" s="533" customFormat="1" hidden="1">
      <c r="A414" s="402"/>
      <c r="B414" s="532"/>
      <c r="C414" s="532"/>
      <c r="D414" s="532"/>
      <c r="E414" s="532" t="s">
        <v>147</v>
      </c>
      <c r="F414" s="532"/>
      <c r="G414" s="532">
        <v>16</v>
      </c>
      <c r="H414" s="532"/>
      <c r="I414" s="536"/>
      <c r="J414" s="547"/>
      <c r="K414" s="547"/>
      <c r="L414" s="548"/>
      <c r="M414" s="532"/>
      <c r="N414" s="532"/>
      <c r="O414" s="530" t="s">
        <v>363</v>
      </c>
      <c r="P414" s="546" t="s">
        <v>364</v>
      </c>
      <c r="Q414" s="532"/>
      <c r="R414" s="532"/>
      <c r="S414" s="530" t="s">
        <v>346</v>
      </c>
      <c r="T414" s="546" t="s">
        <v>347</v>
      </c>
      <c r="U414" s="532"/>
      <c r="V414" s="532"/>
      <c r="W414" s="532"/>
      <c r="X414" s="541"/>
      <c r="Y414" s="541"/>
      <c r="Z414" s="541"/>
      <c r="AA414" s="541"/>
    </row>
    <row r="415" spans="1:27" s="533" customFormat="1" hidden="1">
      <c r="A415" s="402"/>
      <c r="B415" s="532"/>
      <c r="C415" s="532"/>
      <c r="D415" s="532"/>
      <c r="E415" s="532" t="s">
        <v>148</v>
      </c>
      <c r="F415" s="532"/>
      <c r="G415" s="532">
        <v>17</v>
      </c>
      <c r="H415" s="532"/>
      <c r="I415" s="536"/>
      <c r="J415" s="547"/>
      <c r="K415" s="547"/>
      <c r="L415" s="548"/>
      <c r="M415" s="532"/>
      <c r="N415" s="532"/>
      <c r="O415" s="530" t="s">
        <v>365</v>
      </c>
      <c r="P415" s="546" t="s">
        <v>366</v>
      </c>
      <c r="Q415" s="532"/>
      <c r="R415" s="532"/>
      <c r="S415" s="530" t="s">
        <v>348</v>
      </c>
      <c r="T415" s="546" t="s">
        <v>349</v>
      </c>
      <c r="U415" s="532"/>
      <c r="V415" s="532"/>
      <c r="W415" s="532"/>
      <c r="X415" s="541"/>
      <c r="Y415" s="541"/>
      <c r="Z415" s="541"/>
      <c r="AA415" s="541"/>
    </row>
    <row r="416" spans="1:27" s="533" customFormat="1" hidden="1">
      <c r="A416" s="402"/>
      <c r="B416" s="532"/>
      <c r="C416" s="532"/>
      <c r="D416" s="532"/>
      <c r="E416" s="532" t="s">
        <v>159</v>
      </c>
      <c r="F416" s="532"/>
      <c r="G416" s="532">
        <v>18</v>
      </c>
      <c r="H416" s="532"/>
      <c r="I416" s="536"/>
      <c r="J416" s="547"/>
      <c r="K416" s="547"/>
      <c r="L416" s="548"/>
      <c r="M416" s="532"/>
      <c r="N416" s="532"/>
      <c r="O416" s="530" t="s">
        <v>367</v>
      </c>
      <c r="P416" s="546" t="s">
        <v>368</v>
      </c>
      <c r="Q416" s="532"/>
      <c r="R416" s="532"/>
      <c r="S416" s="530" t="s">
        <v>351</v>
      </c>
      <c r="T416" s="546" t="s">
        <v>352</v>
      </c>
      <c r="U416" s="532"/>
      <c r="V416" s="532"/>
      <c r="W416" s="532"/>
      <c r="X416" s="541"/>
      <c r="Y416" s="541"/>
      <c r="Z416" s="541"/>
      <c r="AA416" s="541"/>
    </row>
    <row r="417" spans="1:29" s="533" customFormat="1" hidden="1">
      <c r="A417" s="402"/>
      <c r="B417" s="532"/>
      <c r="C417" s="532"/>
      <c r="D417" s="532"/>
      <c r="E417" s="532" t="s">
        <v>160</v>
      </c>
      <c r="F417" s="532"/>
      <c r="G417" s="532">
        <v>19</v>
      </c>
      <c r="H417" s="532"/>
      <c r="I417" s="536"/>
      <c r="J417" s="547"/>
      <c r="K417" s="547"/>
      <c r="L417" s="548"/>
      <c r="M417" s="532"/>
      <c r="N417" s="532"/>
      <c r="O417" s="530" t="s">
        <v>369</v>
      </c>
      <c r="P417" s="546" t="s">
        <v>370</v>
      </c>
      <c r="Q417" s="532"/>
      <c r="R417" s="532"/>
      <c r="S417" s="530" t="s">
        <v>353</v>
      </c>
      <c r="T417" s="546" t="s">
        <v>354</v>
      </c>
      <c r="U417" s="532"/>
      <c r="V417" s="532"/>
      <c r="W417" s="532"/>
      <c r="X417" s="541"/>
      <c r="Y417" s="541"/>
      <c r="Z417" s="541"/>
      <c r="AA417" s="541"/>
    </row>
    <row r="418" spans="1:29" s="533" customFormat="1" hidden="1">
      <c r="A418" s="402"/>
      <c r="B418" s="532"/>
      <c r="C418" s="532"/>
      <c r="D418" s="532"/>
      <c r="E418" s="532" t="s">
        <v>161</v>
      </c>
      <c r="F418" s="532"/>
      <c r="G418" s="532">
        <v>20</v>
      </c>
      <c r="H418" s="532"/>
      <c r="I418" s="536"/>
      <c r="J418" s="536"/>
      <c r="K418" s="536"/>
      <c r="L418" s="548"/>
      <c r="M418" s="532"/>
      <c r="N418" s="532"/>
      <c r="O418" s="530" t="s">
        <v>371</v>
      </c>
      <c r="P418" s="546" t="s">
        <v>372</v>
      </c>
      <c r="Q418" s="532"/>
      <c r="R418" s="532"/>
      <c r="S418" s="530" t="s">
        <v>355</v>
      </c>
      <c r="T418" s="546" t="s">
        <v>356</v>
      </c>
      <c r="U418" s="532"/>
      <c r="V418" s="532"/>
      <c r="W418" s="532"/>
      <c r="X418" s="541"/>
      <c r="Y418" s="541"/>
      <c r="Z418" s="541"/>
      <c r="AA418" s="541"/>
    </row>
    <row r="419" spans="1:29" s="528" customFormat="1" hidden="1">
      <c r="A419" s="402"/>
      <c r="B419" s="530"/>
      <c r="C419" s="530"/>
      <c r="D419" s="530"/>
      <c r="E419" s="530"/>
      <c r="F419" s="530"/>
      <c r="G419" s="532">
        <v>21</v>
      </c>
      <c r="H419" s="532"/>
      <c r="I419" s="536"/>
      <c r="J419" s="547"/>
      <c r="K419" s="547"/>
      <c r="L419" s="548"/>
      <c r="M419" s="530"/>
      <c r="N419" s="532"/>
      <c r="O419" s="530" t="s">
        <v>373</v>
      </c>
      <c r="P419" s="546" t="s">
        <v>374</v>
      </c>
      <c r="Q419" s="530"/>
      <c r="R419" s="530"/>
      <c r="S419" s="530" t="s">
        <v>357</v>
      </c>
      <c r="T419" s="546" t="s">
        <v>358</v>
      </c>
      <c r="U419" s="531"/>
      <c r="V419" s="531"/>
      <c r="W419" s="531"/>
      <c r="X419" s="529"/>
      <c r="Y419" s="529"/>
      <c r="Z419" s="529"/>
      <c r="AA419" s="529"/>
      <c r="AC419" s="527"/>
    </row>
    <row r="420" spans="1:29" s="528" customFormat="1" hidden="1">
      <c r="A420" s="402"/>
      <c r="B420" s="530"/>
      <c r="C420" s="530"/>
      <c r="D420" s="530"/>
      <c r="E420" s="530"/>
      <c r="F420" s="530"/>
      <c r="G420" s="532">
        <v>22</v>
      </c>
      <c r="H420" s="532"/>
      <c r="I420" s="536"/>
      <c r="J420" s="547"/>
      <c r="K420" s="547"/>
      <c r="L420" s="548"/>
      <c r="M420" s="530"/>
      <c r="N420" s="532"/>
      <c r="O420" s="530" t="s">
        <v>375</v>
      </c>
      <c r="P420" s="546" t="s">
        <v>376</v>
      </c>
      <c r="Q420" s="530"/>
      <c r="R420" s="530"/>
      <c r="S420" s="530" t="s">
        <v>359</v>
      </c>
      <c r="T420" s="546" t="s">
        <v>360</v>
      </c>
      <c r="U420" s="531"/>
      <c r="V420" s="531"/>
      <c r="W420" s="531"/>
      <c r="X420" s="529"/>
      <c r="Y420" s="529"/>
      <c r="Z420" s="529"/>
      <c r="AA420" s="529"/>
      <c r="AC420" s="527"/>
    </row>
    <row r="421" spans="1:29" s="528" customFormat="1" hidden="1">
      <c r="A421" s="402"/>
      <c r="B421" s="530"/>
      <c r="C421" s="530"/>
      <c r="D421" s="530"/>
      <c r="E421" s="530"/>
      <c r="F421" s="530"/>
      <c r="G421" s="532">
        <v>23</v>
      </c>
      <c r="H421" s="532"/>
      <c r="I421" s="536"/>
      <c r="J421" s="547"/>
      <c r="K421" s="547"/>
      <c r="L421" s="548"/>
      <c r="M421" s="530"/>
      <c r="N421" s="532"/>
      <c r="O421" s="530" t="s">
        <v>377</v>
      </c>
      <c r="P421" s="546" t="s">
        <v>378</v>
      </c>
      <c r="Q421" s="530"/>
      <c r="R421" s="530"/>
      <c r="S421" s="530" t="s">
        <v>361</v>
      </c>
      <c r="T421" s="546" t="s">
        <v>362</v>
      </c>
      <c r="U421" s="531"/>
      <c r="V421" s="531"/>
      <c r="W421" s="531"/>
      <c r="X421" s="529"/>
      <c r="Y421" s="529"/>
      <c r="Z421" s="529"/>
      <c r="AA421" s="529"/>
      <c r="AC421" s="527"/>
    </row>
    <row r="422" spans="1:29" s="528" customFormat="1" hidden="1">
      <c r="A422" s="402"/>
      <c r="B422" s="530"/>
      <c r="C422" s="530"/>
      <c r="D422" s="530"/>
      <c r="E422" s="530"/>
      <c r="F422" s="530"/>
      <c r="G422" s="532">
        <v>24</v>
      </c>
      <c r="H422" s="532"/>
      <c r="I422" s="536"/>
      <c r="J422" s="547"/>
      <c r="K422" s="547"/>
      <c r="L422" s="548"/>
      <c r="M422" s="530"/>
      <c r="N422" s="532"/>
      <c r="O422" s="530" t="s">
        <v>379</v>
      </c>
      <c r="P422" s="546" t="s">
        <v>380</v>
      </c>
      <c r="Q422" s="530"/>
      <c r="R422" s="530"/>
      <c r="S422" s="530" t="s">
        <v>363</v>
      </c>
      <c r="T422" s="546" t="s">
        <v>364</v>
      </c>
      <c r="U422" s="531"/>
      <c r="V422" s="531"/>
      <c r="W422" s="531"/>
      <c r="X422" s="529"/>
      <c r="Y422" s="529"/>
      <c r="Z422" s="529"/>
      <c r="AA422" s="529"/>
      <c r="AC422" s="527"/>
    </row>
    <row r="423" spans="1:29" s="528" customFormat="1" hidden="1">
      <c r="A423" s="402"/>
      <c r="B423" s="530"/>
      <c r="C423" s="530"/>
      <c r="D423" s="530"/>
      <c r="E423" s="530"/>
      <c r="F423" s="530"/>
      <c r="G423" s="532">
        <v>25</v>
      </c>
      <c r="H423" s="532" t="s">
        <v>457</v>
      </c>
      <c r="I423" s="536">
        <v>155</v>
      </c>
      <c r="J423" s="547" t="s">
        <v>298</v>
      </c>
      <c r="K423" s="547" t="s">
        <v>298</v>
      </c>
      <c r="L423" s="548">
        <v>0.1</v>
      </c>
      <c r="M423" s="532"/>
      <c r="N423" s="532"/>
      <c r="O423" s="530" t="s">
        <v>381</v>
      </c>
      <c r="P423" s="546" t="s">
        <v>382</v>
      </c>
      <c r="Q423" s="530"/>
      <c r="R423" s="530"/>
      <c r="S423" s="530" t="s">
        <v>365</v>
      </c>
      <c r="T423" s="546" t="s">
        <v>366</v>
      </c>
      <c r="U423" s="531"/>
      <c r="V423" s="531"/>
      <c r="W423" s="531"/>
      <c r="X423" s="529"/>
      <c r="Y423" s="529"/>
      <c r="Z423" s="529"/>
      <c r="AA423" s="529"/>
      <c r="AC423" s="527"/>
    </row>
    <row r="424" spans="1:29" s="528" customFormat="1" hidden="1">
      <c r="A424" s="402"/>
      <c r="B424" s="530"/>
      <c r="C424" s="530"/>
      <c r="D424" s="530"/>
      <c r="E424" s="530"/>
      <c r="F424" s="530"/>
      <c r="G424" s="532">
        <v>26</v>
      </c>
      <c r="H424" s="532" t="s">
        <v>457</v>
      </c>
      <c r="I424" s="536">
        <v>155</v>
      </c>
      <c r="J424" s="547" t="s">
        <v>298</v>
      </c>
      <c r="K424" s="547" t="s">
        <v>298</v>
      </c>
      <c r="L424" s="548">
        <v>0.1</v>
      </c>
      <c r="M424" s="532"/>
      <c r="N424" s="532"/>
      <c r="O424" s="530" t="s">
        <v>383</v>
      </c>
      <c r="P424" s="546" t="s">
        <v>384</v>
      </c>
      <c r="Q424" s="530"/>
      <c r="R424" s="530"/>
      <c r="S424" s="530" t="s">
        <v>367</v>
      </c>
      <c r="T424" s="546" t="s">
        <v>368</v>
      </c>
      <c r="U424" s="531"/>
      <c r="V424" s="531"/>
      <c r="W424" s="531"/>
      <c r="X424" s="529"/>
      <c r="Y424" s="529"/>
      <c r="Z424" s="529"/>
      <c r="AA424" s="529"/>
      <c r="AC424" s="527"/>
    </row>
    <row r="425" spans="1:29" s="528" customFormat="1" hidden="1">
      <c r="A425" s="402"/>
      <c r="B425" s="530"/>
      <c r="C425" s="530"/>
      <c r="D425" s="530"/>
      <c r="E425" s="530"/>
      <c r="F425" s="530"/>
      <c r="G425" s="532">
        <v>27</v>
      </c>
      <c r="H425" s="532" t="s">
        <v>300</v>
      </c>
      <c r="I425" s="536">
        <v>155</v>
      </c>
      <c r="J425" s="547" t="s">
        <v>298</v>
      </c>
      <c r="K425" s="547" t="s">
        <v>298</v>
      </c>
      <c r="L425" s="548">
        <v>0.1</v>
      </c>
      <c r="M425" s="532"/>
      <c r="N425" s="532"/>
      <c r="O425" s="530" t="s">
        <v>385</v>
      </c>
      <c r="P425" s="546" t="s">
        <v>386</v>
      </c>
      <c r="Q425" s="530"/>
      <c r="R425" s="530"/>
      <c r="S425" s="530" t="s">
        <v>369</v>
      </c>
      <c r="T425" s="546" t="s">
        <v>370</v>
      </c>
      <c r="U425" s="531"/>
      <c r="V425" s="531"/>
      <c r="W425" s="531"/>
      <c r="X425" s="529"/>
      <c r="Y425" s="529"/>
      <c r="Z425" s="529"/>
      <c r="AA425" s="529"/>
      <c r="AC425" s="527"/>
    </row>
    <row r="426" spans="1:29" s="528" customFormat="1" hidden="1">
      <c r="A426" s="402"/>
      <c r="B426" s="530"/>
      <c r="C426" s="530"/>
      <c r="D426" s="530"/>
      <c r="E426" s="530"/>
      <c r="F426" s="530"/>
      <c r="G426" s="532">
        <v>28</v>
      </c>
      <c r="H426" s="532" t="s">
        <v>300</v>
      </c>
      <c r="I426" s="536">
        <v>155</v>
      </c>
      <c r="J426" s="547" t="s">
        <v>298</v>
      </c>
      <c r="K426" s="547" t="s">
        <v>298</v>
      </c>
      <c r="L426" s="548">
        <v>0.1</v>
      </c>
      <c r="M426" s="532"/>
      <c r="N426" s="532"/>
      <c r="O426" s="530" t="s">
        <v>387</v>
      </c>
      <c r="P426" s="546" t="s">
        <v>388</v>
      </c>
      <c r="Q426" s="530"/>
      <c r="R426" s="530"/>
      <c r="S426" s="530" t="s">
        <v>371</v>
      </c>
      <c r="T426" s="546" t="s">
        <v>372</v>
      </c>
      <c r="U426" s="531"/>
      <c r="V426" s="531"/>
      <c r="W426" s="531"/>
      <c r="X426" s="529"/>
      <c r="Y426" s="529"/>
      <c r="Z426" s="529"/>
      <c r="AA426" s="529"/>
      <c r="AC426" s="527"/>
    </row>
    <row r="427" spans="1:29" s="528" customFormat="1" hidden="1">
      <c r="A427" s="402"/>
      <c r="B427" s="530"/>
      <c r="C427" s="530"/>
      <c r="D427" s="530"/>
      <c r="E427" s="530"/>
      <c r="F427" s="530"/>
      <c r="G427" s="532">
        <v>29</v>
      </c>
      <c r="H427" s="532" t="s">
        <v>300</v>
      </c>
      <c r="I427" s="536">
        <v>155</v>
      </c>
      <c r="J427" s="547" t="s">
        <v>298</v>
      </c>
      <c r="K427" s="547" t="s">
        <v>298</v>
      </c>
      <c r="L427" s="548">
        <v>0.1</v>
      </c>
      <c r="M427" s="532"/>
      <c r="N427" s="532"/>
      <c r="O427" s="530" t="s">
        <v>389</v>
      </c>
      <c r="P427" s="546" t="s">
        <v>390</v>
      </c>
      <c r="Q427" s="530"/>
      <c r="R427" s="530"/>
      <c r="S427" s="530" t="s">
        <v>377</v>
      </c>
      <c r="T427" s="546" t="s">
        <v>378</v>
      </c>
      <c r="U427" s="531"/>
      <c r="V427" s="531"/>
      <c r="W427" s="531"/>
      <c r="X427" s="529"/>
      <c r="Y427" s="529"/>
      <c r="Z427" s="529"/>
      <c r="AA427" s="529"/>
      <c r="AC427" s="527"/>
    </row>
    <row r="428" spans="1:29" s="528" customFormat="1" hidden="1">
      <c r="A428" s="402"/>
      <c r="B428" s="530"/>
      <c r="C428" s="530"/>
      <c r="D428" s="530"/>
      <c r="E428" s="530"/>
      <c r="F428" s="530"/>
      <c r="G428" s="532">
        <v>30</v>
      </c>
      <c r="H428" s="532" t="s">
        <v>300</v>
      </c>
      <c r="I428" s="536">
        <v>155</v>
      </c>
      <c r="J428" s="547" t="s">
        <v>298</v>
      </c>
      <c r="K428" s="547" t="s">
        <v>298</v>
      </c>
      <c r="L428" s="548">
        <v>0.1</v>
      </c>
      <c r="M428" s="532"/>
      <c r="N428" s="532"/>
      <c r="O428" s="530" t="s">
        <v>391</v>
      </c>
      <c r="P428" s="546" t="s">
        <v>392</v>
      </c>
      <c r="Q428" s="530"/>
      <c r="R428" s="530"/>
      <c r="S428" s="530" t="s">
        <v>379</v>
      </c>
      <c r="T428" s="546" t="s">
        <v>380</v>
      </c>
      <c r="U428" s="531"/>
      <c r="V428" s="531"/>
      <c r="W428" s="531"/>
      <c r="X428" s="529"/>
      <c r="Y428" s="529"/>
      <c r="Z428" s="529"/>
      <c r="AA428" s="529"/>
      <c r="AC428" s="527"/>
    </row>
    <row r="429" spans="1:29" s="528" customFormat="1" hidden="1">
      <c r="A429" s="402"/>
      <c r="B429" s="530"/>
      <c r="C429" s="530"/>
      <c r="D429" s="530"/>
      <c r="E429" s="530"/>
      <c r="F429" s="530"/>
      <c r="G429" s="532">
        <v>31</v>
      </c>
      <c r="H429" s="532" t="s">
        <v>36</v>
      </c>
      <c r="I429" s="536">
        <v>130</v>
      </c>
      <c r="J429" s="547" t="s">
        <v>302</v>
      </c>
      <c r="K429" s="547" t="s">
        <v>302</v>
      </c>
      <c r="L429" s="548">
        <v>0.1</v>
      </c>
      <c r="M429" s="530"/>
      <c r="N429" s="532"/>
      <c r="O429" s="530" t="s">
        <v>393</v>
      </c>
      <c r="P429" s="546" t="s">
        <v>394</v>
      </c>
      <c r="Q429" s="530"/>
      <c r="R429" s="530"/>
      <c r="S429" s="530" t="s">
        <v>381</v>
      </c>
      <c r="T429" s="546" t="s">
        <v>382</v>
      </c>
      <c r="U429" s="531"/>
      <c r="V429" s="531"/>
      <c r="W429" s="531"/>
      <c r="X429" s="529"/>
      <c r="Y429" s="529"/>
      <c r="Z429" s="529"/>
      <c r="AA429" s="529"/>
      <c r="AC429" s="527"/>
    </row>
    <row r="430" spans="1:29" s="528" customFormat="1" hidden="1">
      <c r="A430" s="402"/>
      <c r="B430" s="530"/>
      <c r="C430" s="530"/>
      <c r="D430" s="530"/>
      <c r="E430" s="530"/>
      <c r="F430" s="530"/>
      <c r="G430" s="532">
        <v>32</v>
      </c>
      <c r="H430" s="532" t="s">
        <v>36</v>
      </c>
      <c r="I430" s="536">
        <v>130</v>
      </c>
      <c r="J430" s="547" t="s">
        <v>302</v>
      </c>
      <c r="K430" s="547" t="s">
        <v>302</v>
      </c>
      <c r="L430" s="548">
        <v>0.1</v>
      </c>
      <c r="M430" s="530"/>
      <c r="N430" s="532"/>
      <c r="O430" s="530" t="s">
        <v>395</v>
      </c>
      <c r="P430" s="546" t="s">
        <v>396</v>
      </c>
      <c r="Q430" s="530"/>
      <c r="R430" s="530"/>
      <c r="S430" s="530" t="s">
        <v>383</v>
      </c>
      <c r="T430" s="546" t="s">
        <v>384</v>
      </c>
      <c r="U430" s="531"/>
      <c r="V430" s="531"/>
      <c r="W430" s="531"/>
      <c r="X430" s="529"/>
      <c r="Y430" s="529"/>
      <c r="Z430" s="529"/>
      <c r="AA430" s="529"/>
      <c r="AC430" s="527"/>
    </row>
    <row r="431" spans="1:29" s="528" customFormat="1" hidden="1">
      <c r="A431" s="402"/>
      <c r="B431" s="530"/>
      <c r="C431" s="530"/>
      <c r="D431" s="530"/>
      <c r="E431" s="530"/>
      <c r="F431" s="530"/>
      <c r="G431" s="532">
        <v>33</v>
      </c>
      <c r="H431" s="532" t="s">
        <v>36</v>
      </c>
      <c r="I431" s="536">
        <v>130</v>
      </c>
      <c r="J431" s="547" t="s">
        <v>302</v>
      </c>
      <c r="K431" s="547" t="s">
        <v>302</v>
      </c>
      <c r="L431" s="548">
        <v>0.1</v>
      </c>
      <c r="M431" s="530"/>
      <c r="N431" s="532"/>
      <c r="O431" s="530" t="s">
        <v>397</v>
      </c>
      <c r="P431" s="546" t="s">
        <v>398</v>
      </c>
      <c r="Q431" s="530"/>
      <c r="R431" s="530"/>
      <c r="S431" s="530" t="s">
        <v>385</v>
      </c>
      <c r="T431" s="546" t="s">
        <v>386</v>
      </c>
      <c r="U431" s="531"/>
      <c r="V431" s="531"/>
      <c r="W431" s="531"/>
      <c r="X431" s="529"/>
      <c r="Y431" s="529"/>
      <c r="Z431" s="529"/>
      <c r="AA431" s="529"/>
      <c r="AC431" s="527"/>
    </row>
    <row r="432" spans="1:29" s="528" customFormat="1" hidden="1">
      <c r="A432" s="402"/>
      <c r="B432" s="530"/>
      <c r="C432" s="530"/>
      <c r="D432" s="530"/>
      <c r="E432" s="530"/>
      <c r="F432" s="530"/>
      <c r="G432" s="532">
        <v>34</v>
      </c>
      <c r="H432" s="532" t="s">
        <v>36</v>
      </c>
      <c r="I432" s="536">
        <v>130</v>
      </c>
      <c r="J432" s="547" t="s">
        <v>302</v>
      </c>
      <c r="K432" s="547" t="s">
        <v>302</v>
      </c>
      <c r="L432" s="548">
        <v>0.1</v>
      </c>
      <c r="M432" s="530"/>
      <c r="N432" s="532"/>
      <c r="O432" s="530" t="s">
        <v>399</v>
      </c>
      <c r="P432" s="546" t="s">
        <v>400</v>
      </c>
      <c r="Q432" s="530"/>
      <c r="R432" s="530"/>
      <c r="S432" s="530" t="s">
        <v>389</v>
      </c>
      <c r="T432" s="546" t="s">
        <v>390</v>
      </c>
      <c r="U432" s="531"/>
      <c r="V432" s="531"/>
      <c r="W432" s="531"/>
      <c r="X432" s="529"/>
      <c r="Y432" s="529"/>
      <c r="Z432" s="529"/>
      <c r="AA432" s="529"/>
      <c r="AC432" s="527"/>
    </row>
    <row r="433" spans="1:29" s="528" customFormat="1" hidden="1">
      <c r="A433" s="402"/>
      <c r="B433" s="530"/>
      <c r="C433" s="530"/>
      <c r="D433" s="530"/>
      <c r="E433" s="530"/>
      <c r="F433" s="530"/>
      <c r="G433" s="532">
        <v>35</v>
      </c>
      <c r="H433" s="532" t="s">
        <v>36</v>
      </c>
      <c r="I433" s="536">
        <v>130</v>
      </c>
      <c r="J433" s="547" t="s">
        <v>302</v>
      </c>
      <c r="K433" s="547" t="s">
        <v>302</v>
      </c>
      <c r="L433" s="548">
        <v>0.1</v>
      </c>
      <c r="M433" s="530"/>
      <c r="N433" s="531"/>
      <c r="O433" s="530" t="s">
        <v>401</v>
      </c>
      <c r="P433" s="546" t="s">
        <v>402</v>
      </c>
      <c r="Q433" s="530"/>
      <c r="R433" s="530"/>
      <c r="S433" s="530" t="s">
        <v>391</v>
      </c>
      <c r="T433" s="546" t="s">
        <v>392</v>
      </c>
      <c r="U433" s="531"/>
      <c r="V433" s="531"/>
      <c r="W433" s="531"/>
      <c r="X433" s="529"/>
      <c r="Y433" s="529"/>
      <c r="Z433" s="529"/>
      <c r="AA433" s="529"/>
      <c r="AC433" s="527"/>
    </row>
    <row r="434" spans="1:29" s="528" customFormat="1" hidden="1">
      <c r="A434" s="402"/>
      <c r="B434" s="530"/>
      <c r="C434" s="530"/>
      <c r="D434" s="530"/>
      <c r="E434" s="530"/>
      <c r="F434" s="530"/>
      <c r="G434" s="532">
        <v>36</v>
      </c>
      <c r="H434" s="532" t="s">
        <v>36</v>
      </c>
      <c r="I434" s="536">
        <v>130</v>
      </c>
      <c r="J434" s="547" t="s">
        <v>302</v>
      </c>
      <c r="K434" s="547" t="s">
        <v>302</v>
      </c>
      <c r="L434" s="548">
        <v>0.1</v>
      </c>
      <c r="M434" s="530"/>
      <c r="N434" s="531"/>
      <c r="O434" s="530" t="s">
        <v>403</v>
      </c>
      <c r="P434" s="546" t="s">
        <v>404</v>
      </c>
      <c r="Q434" s="530"/>
      <c r="R434" s="530"/>
      <c r="S434" s="530" t="s">
        <v>393</v>
      </c>
      <c r="T434" s="546" t="s">
        <v>394</v>
      </c>
      <c r="U434" s="531"/>
      <c r="V434" s="531"/>
      <c r="W434" s="531"/>
      <c r="X434" s="529"/>
      <c r="Y434" s="529"/>
      <c r="Z434" s="529"/>
      <c r="AA434" s="529"/>
      <c r="AC434" s="527"/>
    </row>
    <row r="435" spans="1:29" s="528" customFormat="1" hidden="1">
      <c r="A435" s="402"/>
      <c r="B435" s="530"/>
      <c r="C435" s="530"/>
      <c r="D435" s="530"/>
      <c r="E435" s="530"/>
      <c r="F435" s="530"/>
      <c r="G435" s="532">
        <v>37</v>
      </c>
      <c r="H435" s="532"/>
      <c r="I435" s="536"/>
      <c r="J435" s="547"/>
      <c r="K435" s="547"/>
      <c r="L435" s="548"/>
      <c r="M435" s="532"/>
      <c r="N435" s="531"/>
      <c r="O435" s="530" t="s">
        <v>405</v>
      </c>
      <c r="P435" s="546" t="s">
        <v>406</v>
      </c>
      <c r="Q435" s="530"/>
      <c r="R435" s="530"/>
      <c r="S435" s="530" t="s">
        <v>395</v>
      </c>
      <c r="T435" s="546" t="s">
        <v>396</v>
      </c>
      <c r="U435" s="531"/>
      <c r="V435" s="531"/>
      <c r="W435" s="531"/>
      <c r="X435" s="529"/>
      <c r="Y435" s="529"/>
      <c r="Z435" s="529"/>
      <c r="AA435" s="529"/>
      <c r="AC435" s="527"/>
    </row>
    <row r="436" spans="1:29" s="528" customFormat="1" hidden="1">
      <c r="A436" s="402"/>
      <c r="B436" s="530"/>
      <c r="C436" s="530"/>
      <c r="D436" s="530"/>
      <c r="E436" s="530"/>
      <c r="F436" s="530"/>
      <c r="G436" s="532">
        <v>38</v>
      </c>
      <c r="H436" s="532"/>
      <c r="I436" s="536"/>
      <c r="J436" s="547"/>
      <c r="K436" s="547"/>
      <c r="L436" s="548"/>
      <c r="M436" s="532"/>
      <c r="N436" s="531"/>
      <c r="O436" s="530" t="s">
        <v>407</v>
      </c>
      <c r="P436" s="546" t="s">
        <v>408</v>
      </c>
      <c r="Q436" s="530"/>
      <c r="R436" s="530"/>
      <c r="S436" s="530" t="s">
        <v>397</v>
      </c>
      <c r="T436" s="546" t="s">
        <v>398</v>
      </c>
      <c r="U436" s="531"/>
      <c r="V436" s="531"/>
      <c r="W436" s="531"/>
      <c r="X436" s="529"/>
      <c r="Y436" s="529"/>
      <c r="Z436" s="529"/>
      <c r="AA436" s="529"/>
      <c r="AC436" s="527"/>
    </row>
    <row r="437" spans="1:29" s="528" customFormat="1" hidden="1">
      <c r="A437" s="402"/>
      <c r="B437" s="530"/>
      <c r="C437" s="530"/>
      <c r="D437" s="530"/>
      <c r="E437" s="530"/>
      <c r="F437" s="530"/>
      <c r="G437" s="532">
        <v>39</v>
      </c>
      <c r="H437" s="532"/>
      <c r="I437" s="536"/>
      <c r="J437" s="547"/>
      <c r="K437" s="547"/>
      <c r="L437" s="548"/>
      <c r="M437" s="532"/>
      <c r="N437" s="531"/>
      <c r="O437" s="530" t="s">
        <v>409</v>
      </c>
      <c r="P437" s="546" t="s">
        <v>410</v>
      </c>
      <c r="Q437" s="530"/>
      <c r="R437" s="530"/>
      <c r="S437" s="530" t="s">
        <v>399</v>
      </c>
      <c r="T437" s="546" t="s">
        <v>400</v>
      </c>
      <c r="U437" s="531"/>
      <c r="V437" s="531"/>
      <c r="W437" s="531"/>
      <c r="X437" s="529"/>
      <c r="Y437" s="529"/>
      <c r="Z437" s="529"/>
      <c r="AA437" s="529"/>
      <c r="AC437" s="527"/>
    </row>
    <row r="438" spans="1:29" s="528" customFormat="1" hidden="1">
      <c r="A438" s="402"/>
      <c r="B438" s="530"/>
      <c r="C438" s="530"/>
      <c r="D438" s="530"/>
      <c r="E438" s="530"/>
      <c r="F438" s="530"/>
      <c r="G438" s="532">
        <v>40</v>
      </c>
      <c r="H438" s="532"/>
      <c r="I438" s="536"/>
      <c r="J438" s="547"/>
      <c r="K438" s="547"/>
      <c r="L438" s="548"/>
      <c r="M438" s="532"/>
      <c r="N438" s="530"/>
      <c r="O438" s="530" t="s">
        <v>411</v>
      </c>
      <c r="P438" s="546" t="s">
        <v>412</v>
      </c>
      <c r="Q438" s="530"/>
      <c r="R438" s="530"/>
      <c r="S438" s="530" t="s">
        <v>401</v>
      </c>
      <c r="T438" s="546" t="s">
        <v>402</v>
      </c>
      <c r="U438" s="531"/>
      <c r="V438" s="531"/>
      <c r="W438" s="531"/>
      <c r="X438" s="529"/>
      <c r="Y438" s="529"/>
      <c r="Z438" s="529"/>
      <c r="AA438" s="529"/>
      <c r="AC438" s="527"/>
    </row>
    <row r="439" spans="1:29" s="528" customFormat="1" hidden="1">
      <c r="A439" s="402"/>
      <c r="B439" s="530"/>
      <c r="C439" s="530"/>
      <c r="D439" s="530"/>
      <c r="E439" s="530"/>
      <c r="F439" s="530"/>
      <c r="G439" s="532">
        <v>41</v>
      </c>
      <c r="H439" s="532"/>
      <c r="I439" s="536"/>
      <c r="J439" s="547"/>
      <c r="K439" s="547"/>
      <c r="L439" s="548"/>
      <c r="M439" s="532"/>
      <c r="N439" s="530"/>
      <c r="O439" s="530" t="s">
        <v>413</v>
      </c>
      <c r="P439" s="546" t="s">
        <v>414</v>
      </c>
      <c r="Q439" s="530"/>
      <c r="R439" s="530"/>
      <c r="S439" s="530" t="s">
        <v>403</v>
      </c>
      <c r="T439" s="546" t="s">
        <v>404</v>
      </c>
      <c r="U439" s="531"/>
      <c r="V439" s="531"/>
      <c r="W439" s="531"/>
      <c r="X439" s="529"/>
      <c r="Y439" s="529"/>
      <c r="Z439" s="529"/>
      <c r="AA439" s="529"/>
      <c r="AC439" s="527"/>
    </row>
    <row r="440" spans="1:29" s="528" customFormat="1" hidden="1">
      <c r="A440" s="402"/>
      <c r="B440" s="530"/>
      <c r="C440" s="530"/>
      <c r="D440" s="530"/>
      <c r="E440" s="530"/>
      <c r="F440" s="530"/>
      <c r="G440" s="532">
        <v>42</v>
      </c>
      <c r="H440" s="532"/>
      <c r="I440" s="536"/>
      <c r="J440" s="547"/>
      <c r="K440" s="547"/>
      <c r="L440" s="548"/>
      <c r="M440" s="532"/>
      <c r="N440" s="530"/>
      <c r="O440" s="530" t="s">
        <v>415</v>
      </c>
      <c r="P440" s="546" t="s">
        <v>416</v>
      </c>
      <c r="Q440" s="530"/>
      <c r="R440" s="530"/>
      <c r="S440" s="530" t="s">
        <v>405</v>
      </c>
      <c r="T440" s="546" t="s">
        <v>406</v>
      </c>
      <c r="U440" s="531"/>
      <c r="V440" s="531"/>
      <c r="W440" s="531"/>
      <c r="X440" s="529"/>
      <c r="Y440" s="529"/>
      <c r="Z440" s="529"/>
      <c r="AA440" s="529"/>
      <c r="AC440" s="527"/>
    </row>
    <row r="441" spans="1:29" s="528" customFormat="1" hidden="1">
      <c r="A441" s="402"/>
      <c r="B441" s="530"/>
      <c r="C441" s="530"/>
      <c r="D441" s="530"/>
      <c r="E441" s="530"/>
      <c r="F441" s="530"/>
      <c r="G441" s="532">
        <v>43</v>
      </c>
      <c r="H441" s="532"/>
      <c r="I441" s="536"/>
      <c r="J441" s="547"/>
      <c r="K441" s="547"/>
      <c r="L441" s="548"/>
      <c r="M441" s="530"/>
      <c r="N441" s="530"/>
      <c r="O441" s="530" t="s">
        <v>417</v>
      </c>
      <c r="P441" s="546" t="s">
        <v>418</v>
      </c>
      <c r="Q441" s="530"/>
      <c r="R441" s="530"/>
      <c r="S441" s="530" t="s">
        <v>407</v>
      </c>
      <c r="T441" s="546" t="s">
        <v>408</v>
      </c>
      <c r="U441" s="531"/>
      <c r="V441" s="531"/>
      <c r="W441" s="531"/>
      <c r="X441" s="529"/>
      <c r="Y441" s="529"/>
      <c r="Z441" s="529"/>
      <c r="AA441" s="529"/>
      <c r="AC441" s="527"/>
    </row>
    <row r="442" spans="1:29" s="528" customFormat="1" hidden="1">
      <c r="A442" s="402"/>
      <c r="B442" s="530"/>
      <c r="C442" s="530"/>
      <c r="D442" s="530"/>
      <c r="E442" s="530"/>
      <c r="F442" s="530"/>
      <c r="G442" s="532">
        <v>44</v>
      </c>
      <c r="H442" s="532"/>
      <c r="I442" s="536"/>
      <c r="J442" s="547"/>
      <c r="K442" s="547"/>
      <c r="L442" s="548"/>
      <c r="M442" s="532"/>
      <c r="N442" s="530"/>
      <c r="O442" s="530" t="s">
        <v>419</v>
      </c>
      <c r="P442" s="546" t="s">
        <v>420</v>
      </c>
      <c r="Q442" s="530"/>
      <c r="R442" s="530"/>
      <c r="S442" s="530" t="s">
        <v>409</v>
      </c>
      <c r="T442" s="546" t="s">
        <v>410</v>
      </c>
      <c r="U442" s="531"/>
      <c r="V442" s="531"/>
      <c r="W442" s="531"/>
      <c r="X442" s="529"/>
      <c r="Y442" s="529"/>
      <c r="Z442" s="529"/>
      <c r="AA442" s="529"/>
      <c r="AC442" s="527"/>
    </row>
    <row r="443" spans="1:29" s="528" customFormat="1" hidden="1">
      <c r="A443" s="402"/>
      <c r="B443" s="530"/>
      <c r="C443" s="530"/>
      <c r="D443" s="530"/>
      <c r="E443" s="530"/>
      <c r="F443" s="530"/>
      <c r="G443" s="532">
        <v>45</v>
      </c>
      <c r="H443" s="532"/>
      <c r="I443" s="536"/>
      <c r="J443" s="547"/>
      <c r="K443" s="547"/>
      <c r="L443" s="548"/>
      <c r="M443" s="530"/>
      <c r="N443" s="530"/>
      <c r="O443" s="530" t="s">
        <v>421</v>
      </c>
      <c r="P443" s="546" t="s">
        <v>422</v>
      </c>
      <c r="Q443" s="530"/>
      <c r="R443" s="530"/>
      <c r="S443" s="530" t="s">
        <v>411</v>
      </c>
      <c r="T443" s="546" t="s">
        <v>412</v>
      </c>
      <c r="U443" s="531"/>
      <c r="V443" s="531"/>
      <c r="W443" s="531"/>
      <c r="X443" s="529"/>
      <c r="Y443" s="529"/>
      <c r="Z443" s="529"/>
      <c r="AA443" s="529"/>
      <c r="AC443" s="527"/>
    </row>
    <row r="444" spans="1:29" s="528" customFormat="1" hidden="1">
      <c r="A444" s="402"/>
      <c r="B444" s="530"/>
      <c r="C444" s="530"/>
      <c r="D444" s="530"/>
      <c r="E444" s="530"/>
      <c r="F444" s="530"/>
      <c r="G444" s="532">
        <v>46</v>
      </c>
      <c r="H444" s="532"/>
      <c r="I444" s="536"/>
      <c r="J444" s="547"/>
      <c r="K444" s="547"/>
      <c r="L444" s="548"/>
      <c r="M444" s="530"/>
      <c r="N444" s="530"/>
      <c r="O444" s="530" t="s">
        <v>423</v>
      </c>
      <c r="P444" s="546" t="s">
        <v>424</v>
      </c>
      <c r="Q444" s="530"/>
      <c r="R444" s="530"/>
      <c r="S444" s="530" t="s">
        <v>413</v>
      </c>
      <c r="T444" s="546" t="s">
        <v>414</v>
      </c>
      <c r="U444" s="531"/>
      <c r="V444" s="531"/>
      <c r="W444" s="531"/>
      <c r="X444" s="529"/>
      <c r="Y444" s="529"/>
      <c r="Z444" s="529"/>
      <c r="AA444" s="529"/>
      <c r="AC444" s="527"/>
    </row>
    <row r="445" spans="1:29" s="528" customFormat="1" hidden="1">
      <c r="A445" s="402"/>
      <c r="B445" s="530"/>
      <c r="C445" s="530"/>
      <c r="D445" s="530"/>
      <c r="E445" s="530"/>
      <c r="F445" s="530"/>
      <c r="G445" s="532">
        <v>47</v>
      </c>
      <c r="H445" s="532"/>
      <c r="I445" s="536"/>
      <c r="J445" s="547"/>
      <c r="K445" s="547"/>
      <c r="L445" s="548"/>
      <c r="M445" s="530"/>
      <c r="N445" s="530"/>
      <c r="O445" s="530" t="s">
        <v>425</v>
      </c>
      <c r="P445" s="546" t="s">
        <v>426</v>
      </c>
      <c r="Q445" s="530"/>
      <c r="R445" s="530"/>
      <c r="S445" s="530" t="s">
        <v>415</v>
      </c>
      <c r="T445" s="546" t="s">
        <v>416</v>
      </c>
      <c r="U445" s="531"/>
      <c r="V445" s="531"/>
      <c r="W445" s="531"/>
      <c r="X445" s="529"/>
      <c r="Y445" s="529"/>
      <c r="Z445" s="529"/>
      <c r="AA445" s="529"/>
      <c r="AC445" s="527"/>
    </row>
    <row r="446" spans="1:29" s="528" customFormat="1" hidden="1">
      <c r="A446" s="402"/>
      <c r="B446" s="530"/>
      <c r="C446" s="530"/>
      <c r="D446" s="530"/>
      <c r="E446" s="530"/>
      <c r="F446" s="530"/>
      <c r="G446" s="532">
        <v>48</v>
      </c>
      <c r="H446" s="532"/>
      <c r="I446" s="536"/>
      <c r="J446" s="547"/>
      <c r="K446" s="547"/>
      <c r="L446" s="548"/>
      <c r="M446" s="530"/>
      <c r="N446" s="530"/>
      <c r="O446" s="530" t="s">
        <v>427</v>
      </c>
      <c r="P446" s="546" t="s">
        <v>428</v>
      </c>
      <c r="Q446" s="530"/>
      <c r="R446" s="530"/>
      <c r="S446" s="530" t="s">
        <v>417</v>
      </c>
      <c r="T446" s="546" t="s">
        <v>418</v>
      </c>
      <c r="U446" s="531"/>
      <c r="V446" s="531"/>
      <c r="W446" s="531"/>
      <c r="X446" s="529"/>
      <c r="Y446" s="529"/>
      <c r="Z446" s="529"/>
      <c r="AA446" s="529"/>
      <c r="AC446" s="527"/>
    </row>
    <row r="447" spans="1:29" s="528" customFormat="1" hidden="1">
      <c r="A447" s="402"/>
      <c r="B447" s="530"/>
      <c r="C447" s="530"/>
      <c r="D447" s="530"/>
      <c r="E447" s="530"/>
      <c r="F447" s="530"/>
      <c r="G447" s="530"/>
      <c r="H447" s="549">
        <f>IF(F13="","",VLOOKUP(H395,H423:L434,2,TRUE))</f>
        <v>130</v>
      </c>
      <c r="I447" s="549" t="str">
        <f>IF(F13="","",VLOOKUP(H395,H423:L434,3,TRUE))</f>
        <v>04</v>
      </c>
      <c r="J447" s="532"/>
      <c r="K447" s="536"/>
      <c r="L447" s="548"/>
      <c r="M447" s="532"/>
      <c r="N447" s="530"/>
      <c r="O447" s="530" t="s">
        <v>429</v>
      </c>
      <c r="P447" s="546" t="s">
        <v>430</v>
      </c>
      <c r="Q447" s="530"/>
      <c r="R447" s="530"/>
      <c r="S447" s="530" t="s">
        <v>419</v>
      </c>
      <c r="T447" s="546" t="s">
        <v>420</v>
      </c>
      <c r="U447" s="531"/>
      <c r="V447" s="531"/>
      <c r="W447" s="531"/>
      <c r="X447" s="529"/>
      <c r="Y447" s="529"/>
      <c r="Z447" s="529"/>
      <c r="AA447" s="529"/>
      <c r="AC447" s="527"/>
    </row>
    <row r="448" spans="1:29" s="528" customFormat="1" hidden="1">
      <c r="A448" s="402"/>
      <c r="B448" s="530"/>
      <c r="C448" s="530"/>
      <c r="D448" s="530"/>
      <c r="E448" s="530"/>
      <c r="F448" s="530"/>
      <c r="G448" s="530"/>
      <c r="H448" s="530"/>
      <c r="I448" s="530"/>
      <c r="J448" s="530"/>
      <c r="K448" s="530"/>
      <c r="L448" s="530"/>
      <c r="M448" s="530"/>
      <c r="N448" s="530"/>
      <c r="O448" s="530" t="s">
        <v>431</v>
      </c>
      <c r="P448" s="546" t="s">
        <v>432</v>
      </c>
      <c r="Q448" s="530"/>
      <c r="R448" s="530"/>
      <c r="S448" s="530" t="s">
        <v>421</v>
      </c>
      <c r="T448" s="546" t="s">
        <v>422</v>
      </c>
      <c r="U448" s="531"/>
      <c r="V448" s="531"/>
      <c r="W448" s="531"/>
      <c r="X448" s="529"/>
      <c r="Y448" s="529"/>
      <c r="Z448" s="529"/>
      <c r="AA448" s="529"/>
      <c r="AC448" s="527"/>
    </row>
    <row r="449" spans="1:29" s="528" customFormat="1" hidden="1">
      <c r="A449" s="402"/>
      <c r="B449" s="530"/>
      <c r="C449" s="530"/>
      <c r="D449" s="530"/>
      <c r="E449" s="530"/>
      <c r="F449" s="530"/>
      <c r="G449" s="530"/>
      <c r="H449" s="530"/>
      <c r="I449" s="530"/>
      <c r="J449" s="530"/>
      <c r="K449" s="530"/>
      <c r="L449" s="530"/>
      <c r="M449" s="530"/>
      <c r="N449" s="530"/>
      <c r="O449" s="530" t="s">
        <v>433</v>
      </c>
      <c r="P449" s="546" t="s">
        <v>434</v>
      </c>
      <c r="Q449" s="530"/>
      <c r="R449" s="530"/>
      <c r="S449" s="530" t="s">
        <v>423</v>
      </c>
      <c r="T449" s="546" t="s">
        <v>424</v>
      </c>
      <c r="U449" s="531"/>
      <c r="V449" s="531"/>
      <c r="W449" s="531"/>
      <c r="X449" s="529"/>
      <c r="Y449" s="529"/>
      <c r="Z449" s="529"/>
      <c r="AA449" s="529"/>
      <c r="AC449" s="527"/>
    </row>
    <row r="450" spans="1:29" s="528" customFormat="1" hidden="1">
      <c r="A450" s="402"/>
      <c r="B450" s="530"/>
      <c r="C450" s="530"/>
      <c r="D450" s="530"/>
      <c r="E450" s="530"/>
      <c r="F450" s="530"/>
      <c r="G450" s="530"/>
      <c r="H450" s="530"/>
      <c r="I450" s="530"/>
      <c r="J450" s="530"/>
      <c r="K450" s="530"/>
      <c r="L450" s="530"/>
      <c r="M450" s="530"/>
      <c r="N450" s="530"/>
      <c r="O450" s="530" t="s">
        <v>435</v>
      </c>
      <c r="P450" s="546" t="s">
        <v>436</v>
      </c>
      <c r="Q450" s="530"/>
      <c r="R450" s="530"/>
      <c r="S450" s="530" t="s">
        <v>425</v>
      </c>
      <c r="T450" s="546" t="s">
        <v>426</v>
      </c>
      <c r="U450" s="531"/>
      <c r="V450" s="531"/>
      <c r="W450" s="531"/>
      <c r="X450" s="529"/>
      <c r="Y450" s="529"/>
      <c r="Z450" s="529"/>
      <c r="AA450" s="529"/>
      <c r="AC450" s="527"/>
    </row>
    <row r="451" spans="1:29" s="528" customFormat="1" ht="18" hidden="1">
      <c r="A451" s="402"/>
      <c r="B451" s="530"/>
      <c r="C451" s="530"/>
      <c r="D451" s="530"/>
      <c r="E451" s="530"/>
      <c r="F451" s="530"/>
      <c r="G451" s="530"/>
      <c r="H451" s="550" t="s">
        <v>287</v>
      </c>
      <c r="I451" s="551"/>
      <c r="J451" s="552" t="s">
        <v>288</v>
      </c>
      <c r="K451" s="552" t="s">
        <v>289</v>
      </c>
      <c r="L451" s="553" t="s">
        <v>290</v>
      </c>
      <c r="M451" s="553" t="s">
        <v>291</v>
      </c>
      <c r="N451" s="530"/>
      <c r="O451" s="530" t="s">
        <v>437</v>
      </c>
      <c r="P451" s="546" t="s">
        <v>438</v>
      </c>
      <c r="Q451" s="530"/>
      <c r="R451" s="530"/>
      <c r="S451" s="530" t="s">
        <v>427</v>
      </c>
      <c r="T451" s="546" t="s">
        <v>428</v>
      </c>
      <c r="U451" s="531"/>
      <c r="V451" s="531"/>
      <c r="W451" s="531"/>
      <c r="X451" s="529"/>
      <c r="Y451" s="529"/>
      <c r="Z451" s="529"/>
      <c r="AA451" s="529"/>
      <c r="AC451" s="527"/>
    </row>
    <row r="452" spans="1:29" s="528" customFormat="1" ht="15" hidden="1">
      <c r="A452" s="402"/>
      <c r="B452" s="530"/>
      <c r="C452" s="530"/>
      <c r="D452" s="530"/>
      <c r="E452" s="530"/>
      <c r="F452" s="530"/>
      <c r="G452" s="530"/>
      <c r="H452" s="550"/>
      <c r="I452" s="551"/>
      <c r="J452" s="552" t="s">
        <v>292</v>
      </c>
      <c r="K452" s="552">
        <v>47</v>
      </c>
      <c r="L452" s="552"/>
      <c r="M452" s="552" t="s">
        <v>293</v>
      </c>
      <c r="N452" s="530"/>
      <c r="O452" s="530" t="s">
        <v>439</v>
      </c>
      <c r="P452" s="546" t="s">
        <v>440</v>
      </c>
      <c r="Q452" s="530"/>
      <c r="R452" s="530"/>
      <c r="S452" s="530" t="s">
        <v>429</v>
      </c>
      <c r="T452" s="546" t="s">
        <v>430</v>
      </c>
      <c r="U452" s="531"/>
      <c r="V452" s="531"/>
      <c r="W452" s="531"/>
      <c r="X452" s="529"/>
      <c r="Y452" s="529"/>
      <c r="Z452" s="529"/>
      <c r="AA452" s="529"/>
      <c r="AC452" s="527"/>
    </row>
    <row r="453" spans="1:29" s="528" customFormat="1" ht="13" hidden="1">
      <c r="A453" s="402"/>
      <c r="B453" s="530"/>
      <c r="C453" s="530"/>
      <c r="D453" s="530"/>
      <c r="E453" s="530"/>
      <c r="F453" s="530"/>
      <c r="G453" s="530"/>
      <c r="H453" s="552"/>
      <c r="I453" s="551"/>
      <c r="J453" s="552"/>
      <c r="K453" s="552"/>
      <c r="L453" s="552"/>
      <c r="M453" s="552"/>
      <c r="N453" s="530"/>
      <c r="O453" s="530" t="s">
        <v>441</v>
      </c>
      <c r="P453" s="546" t="s">
        <v>442</v>
      </c>
      <c r="Q453" s="530"/>
      <c r="R453" s="530"/>
      <c r="S453" s="530" t="s">
        <v>431</v>
      </c>
      <c r="T453" s="546" t="s">
        <v>432</v>
      </c>
      <c r="U453" s="531"/>
      <c r="V453" s="531"/>
      <c r="W453" s="531"/>
      <c r="X453" s="529"/>
      <c r="Y453" s="529"/>
      <c r="Z453" s="529"/>
      <c r="AA453" s="529"/>
      <c r="AC453" s="527"/>
    </row>
    <row r="454" spans="1:29" s="528" customFormat="1" ht="13" hidden="1">
      <c r="A454" s="402"/>
      <c r="B454" s="530"/>
      <c r="C454" s="530"/>
      <c r="D454" s="530"/>
      <c r="E454" s="530"/>
      <c r="F454" s="530"/>
      <c r="G454" s="530"/>
      <c r="H454" s="554" t="s">
        <v>294</v>
      </c>
      <c r="I454" s="551"/>
      <c r="J454" s="552"/>
      <c r="K454" s="552"/>
      <c r="L454" s="552"/>
      <c r="M454" s="552"/>
      <c r="N454" s="530"/>
      <c r="O454" s="530" t="s">
        <v>443</v>
      </c>
      <c r="P454" s="546" t="s">
        <v>444</v>
      </c>
      <c r="Q454" s="530"/>
      <c r="R454" s="530"/>
      <c r="S454" s="530" t="s">
        <v>433</v>
      </c>
      <c r="T454" s="546" t="s">
        <v>434</v>
      </c>
      <c r="U454" s="531"/>
      <c r="V454" s="531"/>
      <c r="W454" s="531"/>
      <c r="X454" s="529"/>
      <c r="Y454" s="529"/>
      <c r="Z454" s="529"/>
      <c r="AA454" s="529"/>
      <c r="AC454" s="527"/>
    </row>
    <row r="455" spans="1:29" s="528" customFormat="1" ht="13" hidden="1">
      <c r="A455" s="402"/>
      <c r="B455" s="530"/>
      <c r="C455" s="530"/>
      <c r="D455" s="530"/>
      <c r="E455" s="530"/>
      <c r="F455" s="530"/>
      <c r="G455" s="530"/>
      <c r="H455" s="554" t="s">
        <v>295</v>
      </c>
      <c r="I455" s="551"/>
      <c r="J455" s="552">
        <v>150</v>
      </c>
      <c r="K455" s="555" t="s">
        <v>296</v>
      </c>
      <c r="L455" s="555">
        <v>12</v>
      </c>
      <c r="M455" s="556">
        <v>0.2</v>
      </c>
      <c r="N455" s="530"/>
      <c r="O455" s="530" t="s">
        <v>445</v>
      </c>
      <c r="P455" s="546" t="s">
        <v>446</v>
      </c>
      <c r="Q455" s="530"/>
      <c r="R455" s="530"/>
      <c r="S455" s="530" t="s">
        <v>445</v>
      </c>
      <c r="T455" s="546" t="s">
        <v>446</v>
      </c>
      <c r="U455" s="531"/>
      <c r="V455" s="531"/>
      <c r="W455" s="531"/>
      <c r="X455" s="529"/>
      <c r="Y455" s="529"/>
      <c r="Z455" s="529"/>
      <c r="AA455" s="529"/>
      <c r="AC455" s="527"/>
    </row>
    <row r="456" spans="1:29" s="528" customFormat="1" ht="13" hidden="1">
      <c r="A456" s="402"/>
      <c r="B456" s="530"/>
      <c r="C456" s="530"/>
      <c r="D456" s="530"/>
      <c r="E456" s="530"/>
      <c r="F456" s="530"/>
      <c r="G456" s="530"/>
      <c r="H456" s="554" t="s">
        <v>297</v>
      </c>
      <c r="I456" s="551"/>
      <c r="J456" s="552">
        <v>156</v>
      </c>
      <c r="K456" s="555" t="s">
        <v>298</v>
      </c>
      <c r="L456" s="552">
        <v>29</v>
      </c>
      <c r="M456" s="557">
        <v>0.1</v>
      </c>
      <c r="N456" s="530"/>
      <c r="O456" s="530"/>
      <c r="P456" s="530"/>
      <c r="Q456" s="530"/>
      <c r="R456" s="530"/>
      <c r="S456" s="531"/>
      <c r="T456" s="531"/>
      <c r="U456" s="531"/>
      <c r="V456" s="531"/>
      <c r="W456" s="531"/>
      <c r="X456" s="529"/>
      <c r="Y456" s="529"/>
      <c r="Z456" s="529"/>
      <c r="AA456" s="529"/>
      <c r="AC456" s="527"/>
    </row>
    <row r="457" spans="1:29" s="528" customFormat="1" ht="13" hidden="1">
      <c r="A457" s="402"/>
      <c r="B457" s="530"/>
      <c r="C457" s="530"/>
      <c r="D457" s="530"/>
      <c r="E457" s="530"/>
      <c r="F457" s="530"/>
      <c r="G457" s="530"/>
      <c r="H457" s="554" t="s">
        <v>300</v>
      </c>
      <c r="I457" s="551"/>
      <c r="J457" s="552">
        <v>155</v>
      </c>
      <c r="K457" s="555" t="s">
        <v>298</v>
      </c>
      <c r="L457" s="555" t="s">
        <v>298</v>
      </c>
      <c r="M457" s="557">
        <v>0.1</v>
      </c>
      <c r="N457" s="530"/>
      <c r="O457" s="530" t="s">
        <v>465</v>
      </c>
      <c r="P457" s="530"/>
      <c r="Q457" s="530"/>
      <c r="R457" s="530"/>
      <c r="S457" s="531"/>
      <c r="T457" s="531"/>
      <c r="U457" s="531"/>
      <c r="V457" s="531"/>
      <c r="W457" s="531"/>
      <c r="X457" s="529"/>
      <c r="Y457" s="529"/>
      <c r="Z457" s="529"/>
      <c r="AA457" s="529"/>
      <c r="AC457" s="527"/>
    </row>
    <row r="458" spans="1:29" s="528" customFormat="1" ht="13" hidden="1">
      <c r="A458" s="402"/>
      <c r="B458" s="530"/>
      <c r="C458" s="530"/>
      <c r="D458" s="530"/>
      <c r="E458" s="530"/>
      <c r="F458" s="530"/>
      <c r="G458" s="530"/>
      <c r="H458" s="554" t="s">
        <v>301</v>
      </c>
      <c r="I458" s="551"/>
      <c r="J458" s="552">
        <v>130</v>
      </c>
      <c r="K458" s="555" t="s">
        <v>302</v>
      </c>
      <c r="L458" s="555" t="s">
        <v>302</v>
      </c>
      <c r="M458" s="557">
        <v>0.1</v>
      </c>
      <c r="N458" s="530"/>
      <c r="O458" s="530" t="s">
        <v>466</v>
      </c>
      <c r="P458" s="530">
        <f>IF(F38="Nueva",1,0)</f>
        <v>0</v>
      </c>
      <c r="Q458" s="530"/>
      <c r="R458" s="530"/>
      <c r="S458" s="531"/>
      <c r="T458" s="531"/>
      <c r="U458" s="531"/>
      <c r="V458" s="531"/>
      <c r="W458" s="531"/>
      <c r="X458" s="529"/>
      <c r="Y458" s="529"/>
      <c r="Z458" s="529"/>
      <c r="AA458" s="529"/>
      <c r="AC458" s="527"/>
    </row>
    <row r="459" spans="1:29" s="528" customFormat="1" ht="13" hidden="1">
      <c r="A459" s="402"/>
      <c r="B459" s="530"/>
      <c r="C459" s="530"/>
      <c r="D459" s="530"/>
      <c r="E459" s="530"/>
      <c r="F459" s="530"/>
      <c r="G459" s="530"/>
      <c r="H459" s="554" t="s">
        <v>303</v>
      </c>
      <c r="I459" s="551"/>
      <c r="J459" s="552"/>
      <c r="K459" s="555">
        <v>20</v>
      </c>
      <c r="L459" s="555">
        <v>13</v>
      </c>
      <c r="M459" s="556"/>
      <c r="N459" s="530"/>
      <c r="O459" s="530" t="s">
        <v>467</v>
      </c>
      <c r="P459" s="530">
        <f>IF(O88&lt;3001,1,0)</f>
        <v>0</v>
      </c>
      <c r="Q459" s="530"/>
      <c r="R459" s="530"/>
      <c r="S459" s="531"/>
      <c r="T459" s="531"/>
      <c r="U459" s="531"/>
      <c r="V459" s="531"/>
      <c r="W459" s="531"/>
      <c r="X459" s="529"/>
      <c r="Y459" s="529"/>
      <c r="Z459" s="529"/>
      <c r="AA459" s="529"/>
      <c r="AC459" s="527"/>
    </row>
    <row r="460" spans="1:29" s="528" customFormat="1" ht="13" hidden="1">
      <c r="A460" s="402"/>
      <c r="B460" s="530"/>
      <c r="C460" s="530"/>
      <c r="D460" s="530"/>
      <c r="E460" s="530"/>
      <c r="F460" s="530"/>
      <c r="G460" s="530"/>
      <c r="H460" s="554" t="s">
        <v>304</v>
      </c>
      <c r="I460" s="551"/>
      <c r="J460" s="552">
        <v>152</v>
      </c>
      <c r="K460" s="552">
        <v>15</v>
      </c>
      <c r="L460" s="555">
        <v>11</v>
      </c>
      <c r="M460" s="557" t="s">
        <v>299</v>
      </c>
      <c r="N460" s="530"/>
      <c r="O460" s="530" t="s">
        <v>468</v>
      </c>
      <c r="P460" s="530">
        <f>+IF(O88&gt;3000,IF(O88&lt;5001,1,0),0)</f>
        <v>0</v>
      </c>
      <c r="Q460" s="530"/>
      <c r="R460" s="530"/>
      <c r="S460" s="531"/>
      <c r="T460" s="531"/>
      <c r="U460" s="531"/>
      <c r="V460" s="531"/>
      <c r="W460" s="531"/>
      <c r="X460" s="529"/>
      <c r="Y460" s="529"/>
      <c r="Z460" s="529"/>
      <c r="AA460" s="529"/>
      <c r="AC460" s="527"/>
    </row>
    <row r="461" spans="1:29" s="528" customFormat="1" ht="13" hidden="1">
      <c r="A461" s="402"/>
      <c r="B461" s="530"/>
      <c r="C461" s="530"/>
      <c r="D461" s="530"/>
      <c r="E461" s="530"/>
      <c r="F461" s="530"/>
      <c r="G461" s="530"/>
      <c r="H461" s="554" t="s">
        <v>305</v>
      </c>
      <c r="I461" s="551"/>
      <c r="J461" s="552">
        <v>108</v>
      </c>
      <c r="K461" s="555"/>
      <c r="L461" s="555" t="s">
        <v>306</v>
      </c>
      <c r="M461" s="557">
        <v>0.2</v>
      </c>
      <c r="N461" s="530"/>
      <c r="O461" s="530" t="s">
        <v>469</v>
      </c>
      <c r="P461" s="530">
        <f>IF(P459=1,2,IF(P458=1,(P460+P458),0))</f>
        <v>0</v>
      </c>
      <c r="Q461" s="530"/>
      <c r="R461" s="530"/>
      <c r="S461" s="531"/>
      <c r="T461" s="531"/>
      <c r="U461" s="531"/>
      <c r="V461" s="531"/>
      <c r="W461" s="531"/>
      <c r="X461" s="529"/>
      <c r="Y461" s="529"/>
      <c r="Z461" s="529"/>
      <c r="AA461" s="529"/>
      <c r="AC461" s="527"/>
    </row>
    <row r="462" spans="1:29" s="528" customFormat="1" ht="13" hidden="1">
      <c r="A462" s="402"/>
      <c r="B462" s="530"/>
      <c r="C462" s="530"/>
      <c r="D462" s="530"/>
      <c r="E462" s="530"/>
      <c r="F462" s="530"/>
      <c r="G462" s="530"/>
      <c r="H462" s="554" t="s">
        <v>307</v>
      </c>
      <c r="I462" s="551"/>
      <c r="J462" s="552">
        <v>152</v>
      </c>
      <c r="K462" s="555">
        <v>11</v>
      </c>
      <c r="L462" s="555" t="s">
        <v>308</v>
      </c>
      <c r="M462" s="556">
        <v>0.2</v>
      </c>
      <c r="N462" s="530"/>
      <c r="O462" s="558" t="s">
        <v>487</v>
      </c>
      <c r="P462" s="530">
        <f>+IF(K7="Recuperadora de Créditos",1,0)</f>
        <v>0</v>
      </c>
      <c r="Q462" s="530"/>
      <c r="R462" s="530"/>
      <c r="S462" s="531"/>
      <c r="T462" s="531"/>
      <c r="U462" s="531"/>
      <c r="V462" s="531"/>
      <c r="W462" s="531"/>
      <c r="X462" s="529"/>
      <c r="Y462" s="529"/>
      <c r="Z462" s="529"/>
      <c r="AA462" s="529"/>
      <c r="AC462" s="527"/>
    </row>
    <row r="463" spans="1:29" s="528" customFormat="1" ht="13" hidden="1">
      <c r="A463" s="402"/>
      <c r="B463" s="530"/>
      <c r="C463" s="530"/>
      <c r="D463" s="530"/>
      <c r="E463" s="530"/>
      <c r="F463" s="530"/>
      <c r="G463" s="530"/>
      <c r="H463" s="554" t="s">
        <v>309</v>
      </c>
      <c r="I463" s="551"/>
      <c r="J463" s="552">
        <v>106</v>
      </c>
      <c r="K463" s="555" t="s">
        <v>310</v>
      </c>
      <c r="L463" s="555" t="s">
        <v>310</v>
      </c>
      <c r="M463" s="557" t="s">
        <v>299</v>
      </c>
      <c r="N463" s="530"/>
      <c r="O463" s="530"/>
      <c r="P463" s="530"/>
      <c r="Q463" s="530"/>
      <c r="R463" s="530"/>
      <c r="S463" s="531"/>
      <c r="T463" s="531"/>
      <c r="U463" s="531"/>
      <c r="V463" s="531"/>
      <c r="W463" s="531"/>
      <c r="X463" s="529"/>
      <c r="Y463" s="529"/>
      <c r="Z463" s="529"/>
      <c r="AA463" s="529"/>
      <c r="AC463" s="527"/>
    </row>
    <row r="464" spans="1:29" s="528" customFormat="1" ht="13" hidden="1">
      <c r="A464" s="402"/>
      <c r="B464" s="530"/>
      <c r="C464" s="530"/>
      <c r="D464" s="530"/>
      <c r="E464" s="530"/>
      <c r="F464" s="530"/>
      <c r="G464" s="530"/>
      <c r="H464" s="554" t="s">
        <v>311</v>
      </c>
      <c r="I464" s="551"/>
      <c r="J464" s="552">
        <v>127</v>
      </c>
      <c r="K464" s="552"/>
      <c r="L464" s="555">
        <v>29</v>
      </c>
      <c r="M464" s="557" t="s">
        <v>299</v>
      </c>
      <c r="N464" s="530"/>
      <c r="O464" s="530"/>
      <c r="P464" s="530"/>
      <c r="Q464" s="530"/>
      <c r="R464" s="530"/>
      <c r="S464" s="531"/>
      <c r="T464" s="531"/>
      <c r="U464" s="531"/>
      <c r="V464" s="531"/>
      <c r="W464" s="531"/>
      <c r="X464" s="529"/>
      <c r="Y464" s="529"/>
      <c r="Z464" s="529"/>
      <c r="AA464" s="529"/>
      <c r="AC464" s="527"/>
    </row>
    <row r="465" spans="1:29" s="528" customFormat="1" ht="13" hidden="1">
      <c r="A465" s="402"/>
      <c r="B465" s="530"/>
      <c r="C465" s="530"/>
      <c r="D465" s="530"/>
      <c r="E465" s="530"/>
      <c r="F465" s="530"/>
      <c r="G465" s="530"/>
      <c r="H465" s="554" t="s">
        <v>312</v>
      </c>
      <c r="I465" s="551"/>
      <c r="J465" s="552">
        <v>120</v>
      </c>
      <c r="K465" s="552">
        <v>14</v>
      </c>
      <c r="L465" s="552">
        <v>10</v>
      </c>
      <c r="M465" s="557">
        <v>0.2</v>
      </c>
      <c r="N465" s="530"/>
      <c r="O465" s="530"/>
      <c r="P465" s="530"/>
      <c r="Q465" s="530"/>
      <c r="R465" s="530"/>
      <c r="S465" s="531"/>
      <c r="T465" s="531"/>
      <c r="U465" s="531"/>
      <c r="V465" s="531"/>
      <c r="W465" s="531"/>
      <c r="X465" s="529"/>
      <c r="Y465" s="529"/>
      <c r="Z465" s="529"/>
      <c r="AA465" s="529"/>
      <c r="AC465" s="527"/>
    </row>
    <row r="466" spans="1:29" s="528" customFormat="1" ht="13" hidden="1">
      <c r="A466" s="402"/>
      <c r="B466" s="530"/>
      <c r="C466" s="530"/>
      <c r="D466" s="530"/>
      <c r="E466" s="530"/>
      <c r="F466" s="530"/>
      <c r="G466" s="530"/>
      <c r="H466" s="554" t="s">
        <v>313</v>
      </c>
      <c r="I466" s="551"/>
      <c r="J466" s="552">
        <v>150</v>
      </c>
      <c r="K466" s="555" t="s">
        <v>314</v>
      </c>
      <c r="L466" s="555" t="s">
        <v>315</v>
      </c>
      <c r="M466" s="556">
        <v>0.2</v>
      </c>
      <c r="N466" s="530"/>
      <c r="O466" s="530"/>
      <c r="P466" s="530"/>
      <c r="Q466" s="530"/>
      <c r="R466" s="530"/>
      <c r="S466" s="531"/>
      <c r="T466" s="531"/>
      <c r="U466" s="531"/>
      <c r="V466" s="531"/>
      <c r="W466" s="531"/>
      <c r="X466" s="529"/>
      <c r="Y466" s="529"/>
      <c r="Z466" s="529"/>
      <c r="AA466" s="529"/>
      <c r="AC466" s="527"/>
    </row>
    <row r="467" spans="1:29" s="528" customFormat="1" ht="13" hidden="1">
      <c r="A467" s="402"/>
      <c r="B467" s="530"/>
      <c r="C467" s="530"/>
      <c r="D467" s="530"/>
      <c r="E467" s="530"/>
      <c r="F467" s="530"/>
      <c r="G467" s="530"/>
      <c r="H467" s="554" t="s">
        <v>316</v>
      </c>
      <c r="I467" s="551"/>
      <c r="J467" s="552">
        <v>150</v>
      </c>
      <c r="K467" s="555" t="s">
        <v>314</v>
      </c>
      <c r="L467" s="555" t="s">
        <v>314</v>
      </c>
      <c r="M467" s="556">
        <v>0.2</v>
      </c>
      <c r="N467" s="530"/>
      <c r="O467" s="530"/>
      <c r="P467" s="530"/>
      <c r="Q467" s="530"/>
      <c r="R467" s="530"/>
      <c r="S467" s="531"/>
      <c r="T467" s="531"/>
      <c r="U467" s="531"/>
      <c r="V467" s="531"/>
      <c r="W467" s="531"/>
      <c r="X467" s="529"/>
      <c r="Y467" s="529"/>
      <c r="Z467" s="529"/>
      <c r="AA467" s="529"/>
      <c r="AC467" s="527"/>
    </row>
    <row r="468" spans="1:29" s="528" customFormat="1" ht="13" hidden="1">
      <c r="A468" s="402"/>
      <c r="B468" s="530"/>
      <c r="C468" s="530"/>
      <c r="D468" s="530"/>
      <c r="E468" s="530"/>
      <c r="F468" s="530"/>
      <c r="G468" s="530"/>
      <c r="H468" s="554" t="s">
        <v>317</v>
      </c>
      <c r="I468" s="551"/>
      <c r="J468" s="552">
        <v>150</v>
      </c>
      <c r="K468" s="555" t="s">
        <v>296</v>
      </c>
      <c r="L468" s="555" t="s">
        <v>296</v>
      </c>
      <c r="M468" s="556">
        <v>0.1</v>
      </c>
      <c r="N468" s="530"/>
      <c r="O468" s="530"/>
      <c r="P468" s="530"/>
      <c r="Q468" s="530"/>
      <c r="R468" s="530"/>
      <c r="S468" s="531"/>
      <c r="T468" s="531"/>
      <c r="U468" s="531"/>
      <c r="V468" s="531"/>
      <c r="W468" s="531"/>
      <c r="X468" s="529"/>
      <c r="Y468" s="529"/>
      <c r="Z468" s="529"/>
      <c r="AA468" s="529"/>
      <c r="AC468" s="527"/>
    </row>
    <row r="469" spans="1:29" s="528" customFormat="1" hidden="1">
      <c r="A469" s="527"/>
      <c r="B469" s="530"/>
      <c r="C469" s="530"/>
      <c r="D469" s="530"/>
      <c r="E469" s="530"/>
      <c r="F469" s="530"/>
      <c r="G469" s="530"/>
      <c r="H469" s="530"/>
      <c r="I469" s="530"/>
      <c r="J469" s="530"/>
      <c r="K469" s="530"/>
      <c r="L469" s="530"/>
      <c r="M469" s="530"/>
      <c r="N469" s="530"/>
      <c r="O469" s="530"/>
      <c r="P469" s="530"/>
      <c r="Q469" s="530"/>
      <c r="R469" s="530"/>
      <c r="S469" s="531"/>
      <c r="T469" s="531"/>
      <c r="U469" s="531"/>
      <c r="V469" s="531"/>
      <c r="W469" s="531"/>
      <c r="AC469" s="527"/>
    </row>
    <row r="470" spans="1:29" s="528" customFormat="1" hidden="1">
      <c r="A470" s="527"/>
      <c r="B470" s="530"/>
      <c r="C470" s="530"/>
      <c r="D470" s="530"/>
      <c r="E470" s="530"/>
      <c r="F470" s="530"/>
      <c r="G470" s="530"/>
      <c r="H470" s="530"/>
      <c r="I470" s="530"/>
      <c r="J470" s="530"/>
      <c r="K470" s="530"/>
      <c r="L470" s="530"/>
      <c r="M470" s="530"/>
      <c r="N470" s="530"/>
      <c r="O470" s="530"/>
      <c r="P470" s="530"/>
      <c r="Q470" s="530"/>
      <c r="R470" s="530"/>
      <c r="S470" s="531"/>
      <c r="T470" s="531"/>
      <c r="U470" s="531"/>
      <c r="V470" s="531"/>
      <c r="W470" s="531"/>
      <c r="AC470" s="527"/>
    </row>
    <row r="471" spans="1:29" s="528" customFormat="1" hidden="1">
      <c r="A471" s="527"/>
      <c r="B471" s="530"/>
      <c r="C471" s="530"/>
      <c r="D471" s="530"/>
      <c r="E471" s="530"/>
      <c r="F471" s="530"/>
      <c r="G471" s="530"/>
      <c r="H471" s="530"/>
      <c r="I471" s="530"/>
      <c r="J471" s="530"/>
      <c r="K471" s="530"/>
      <c r="L471" s="530"/>
      <c r="M471" s="530"/>
      <c r="N471" s="530"/>
      <c r="O471" s="530"/>
      <c r="P471" s="530"/>
      <c r="Q471" s="530"/>
      <c r="R471" s="530"/>
      <c r="S471" s="531"/>
      <c r="T471" s="531"/>
      <c r="U471" s="531"/>
      <c r="V471" s="531"/>
      <c r="W471" s="531"/>
      <c r="AC471" s="527"/>
    </row>
    <row r="472" spans="1:29" s="528" customFormat="1" hidden="1">
      <c r="A472" s="527"/>
      <c r="B472" s="527"/>
      <c r="C472" s="527"/>
      <c r="D472" s="527"/>
      <c r="E472" s="527"/>
      <c r="F472" s="527"/>
      <c r="G472" s="527"/>
      <c r="H472" s="532" t="s">
        <v>27</v>
      </c>
      <c r="I472" s="527"/>
      <c r="J472" s="527"/>
      <c r="K472" s="527"/>
      <c r="L472" s="527"/>
      <c r="M472" s="527"/>
      <c r="N472" s="527"/>
      <c r="O472" s="527"/>
      <c r="P472" s="527"/>
      <c r="Q472" s="527"/>
      <c r="R472" s="527"/>
      <c r="AC472" s="527"/>
    </row>
    <row r="473" spans="1:29" s="528" customFormat="1" hidden="1">
      <c r="A473" s="527"/>
      <c r="B473" s="527"/>
      <c r="C473" s="527"/>
      <c r="D473" s="527"/>
      <c r="E473" s="527"/>
      <c r="F473" s="527"/>
      <c r="G473" s="527"/>
      <c r="H473" s="532" t="s">
        <v>95</v>
      </c>
      <c r="I473" s="527" t="s">
        <v>500</v>
      </c>
      <c r="K473" s="527" t="s">
        <v>491</v>
      </c>
      <c r="L473" s="527"/>
      <c r="M473" s="527"/>
      <c r="N473" s="527"/>
      <c r="O473" s="527"/>
      <c r="P473" s="527"/>
      <c r="Q473" s="527"/>
      <c r="R473" s="527"/>
      <c r="AC473" s="527"/>
    </row>
    <row r="474" spans="1:29" s="528" customFormat="1" hidden="1">
      <c r="A474" s="527"/>
      <c r="B474" s="527"/>
      <c r="C474" s="527"/>
      <c r="D474" s="527"/>
      <c r="E474" s="527"/>
      <c r="F474" s="527"/>
      <c r="G474" s="527"/>
      <c r="H474" s="532" t="s">
        <v>96</v>
      </c>
      <c r="I474" s="527" t="s">
        <v>501</v>
      </c>
      <c r="K474" s="527" t="s">
        <v>492</v>
      </c>
      <c r="L474" s="527"/>
      <c r="M474" s="527"/>
      <c r="N474" s="527"/>
      <c r="O474" s="527"/>
      <c r="P474" s="527"/>
      <c r="Q474" s="527"/>
      <c r="R474" s="527"/>
      <c r="AC474" s="527"/>
    </row>
    <row r="475" spans="1:29" s="528" customFormat="1" hidden="1">
      <c r="A475" s="527"/>
      <c r="B475" s="527"/>
      <c r="C475" s="527"/>
      <c r="D475" s="527"/>
      <c r="E475" s="527"/>
      <c r="F475" s="527"/>
      <c r="G475" s="527"/>
      <c r="H475" s="532" t="s">
        <v>97</v>
      </c>
      <c r="I475" s="527" t="s">
        <v>502</v>
      </c>
      <c r="K475" s="527" t="s">
        <v>493</v>
      </c>
      <c r="L475" s="527"/>
      <c r="M475" s="527"/>
      <c r="N475" s="527"/>
      <c r="O475" s="527"/>
      <c r="P475" s="527"/>
      <c r="Q475" s="527"/>
      <c r="R475" s="527"/>
      <c r="AC475" s="527"/>
    </row>
    <row r="476" spans="1:29" s="528" customFormat="1" hidden="1">
      <c r="A476" s="527"/>
      <c r="B476" s="527"/>
      <c r="C476" s="527"/>
      <c r="D476" s="527"/>
      <c r="E476" s="527"/>
      <c r="F476" s="527"/>
      <c r="G476" s="527"/>
      <c r="H476" s="532" t="s">
        <v>98</v>
      </c>
      <c r="I476" s="527" t="s">
        <v>503</v>
      </c>
      <c r="K476" s="527" t="s">
        <v>494</v>
      </c>
      <c r="L476" s="527"/>
      <c r="M476" s="527"/>
      <c r="N476" s="527"/>
      <c r="O476" s="527"/>
      <c r="P476" s="527"/>
      <c r="Q476" s="527"/>
      <c r="R476" s="527"/>
      <c r="AC476" s="527"/>
    </row>
    <row r="477" spans="1:29" s="528" customFormat="1" hidden="1">
      <c r="A477" s="527"/>
      <c r="B477" s="527"/>
      <c r="C477" s="527"/>
      <c r="D477" s="527"/>
      <c r="E477" s="527"/>
      <c r="F477" s="527"/>
      <c r="G477" s="527"/>
      <c r="H477" s="532" t="s">
        <v>99</v>
      </c>
      <c r="I477" s="527" t="s">
        <v>504</v>
      </c>
      <c r="K477" s="527" t="s">
        <v>495</v>
      </c>
      <c r="L477" s="527"/>
      <c r="M477" s="527"/>
      <c r="N477" s="527"/>
      <c r="O477" s="527"/>
      <c r="P477" s="527"/>
      <c r="Q477" s="527"/>
      <c r="R477" s="527"/>
      <c r="AC477" s="527"/>
    </row>
    <row r="478" spans="1:29" s="528" customFormat="1" hidden="1">
      <c r="A478" s="527"/>
      <c r="B478" s="527"/>
      <c r="C478" s="527"/>
      <c r="D478" s="527"/>
      <c r="E478" s="527"/>
      <c r="F478" s="527"/>
      <c r="G478" s="527"/>
      <c r="H478" s="532" t="s">
        <v>100</v>
      </c>
      <c r="I478" s="527" t="s">
        <v>505</v>
      </c>
      <c r="J478" s="527"/>
      <c r="K478" s="527"/>
      <c r="L478" s="527"/>
      <c r="M478" s="527"/>
      <c r="N478" s="527"/>
      <c r="O478" s="527"/>
      <c r="P478" s="527"/>
      <c r="Q478" s="527"/>
      <c r="R478" s="527"/>
      <c r="AC478" s="527"/>
    </row>
    <row r="479" spans="1:29" s="528" customFormat="1" hidden="1">
      <c r="A479" s="527"/>
      <c r="B479" s="527"/>
      <c r="C479" s="527"/>
      <c r="D479" s="527"/>
      <c r="E479" s="527"/>
      <c r="F479" s="527"/>
      <c r="G479" s="527"/>
      <c r="H479" s="532" t="s">
        <v>101</v>
      </c>
      <c r="I479" s="527" t="s">
        <v>506</v>
      </c>
      <c r="J479" s="527"/>
      <c r="K479" s="527"/>
      <c r="L479" s="527"/>
      <c r="M479" s="527"/>
      <c r="N479" s="527"/>
      <c r="O479" s="527"/>
      <c r="P479" s="527"/>
      <c r="Q479" s="527"/>
      <c r="R479" s="527"/>
      <c r="AC479" s="527"/>
    </row>
    <row r="480" spans="1:29" s="528" customFormat="1" hidden="1">
      <c r="A480" s="527"/>
      <c r="B480" s="527"/>
      <c r="C480" s="527"/>
      <c r="D480" s="527"/>
      <c r="E480" s="527"/>
      <c r="F480" s="527"/>
      <c r="G480" s="527"/>
      <c r="H480" s="532" t="s">
        <v>102</v>
      </c>
      <c r="I480" s="527" t="s">
        <v>507</v>
      </c>
      <c r="J480" s="527"/>
      <c r="K480" s="527"/>
      <c r="L480" s="527"/>
      <c r="M480" s="527"/>
      <c r="N480" s="527"/>
      <c r="O480" s="527"/>
      <c r="P480" s="527"/>
      <c r="Q480" s="527"/>
      <c r="R480" s="527"/>
      <c r="AC480" s="527"/>
    </row>
    <row r="481" spans="1:29" s="528" customFormat="1" hidden="1">
      <c r="A481" s="527"/>
      <c r="B481" s="527"/>
      <c r="C481" s="527"/>
      <c r="D481" s="527"/>
      <c r="E481" s="527"/>
      <c r="F481" s="527"/>
      <c r="G481" s="527"/>
      <c r="H481" s="532" t="s">
        <v>103</v>
      </c>
      <c r="I481" s="527" t="s">
        <v>508</v>
      </c>
      <c r="J481" s="527"/>
      <c r="K481" s="527"/>
      <c r="L481" s="527"/>
      <c r="M481" s="527"/>
      <c r="N481" s="527"/>
      <c r="O481" s="527"/>
      <c r="P481" s="527"/>
      <c r="Q481" s="527"/>
      <c r="R481" s="527"/>
      <c r="AC481" s="527"/>
    </row>
    <row r="482" spans="1:29" s="528" customFormat="1" hidden="1">
      <c r="A482" s="527"/>
      <c r="B482" s="527"/>
      <c r="C482" s="527"/>
      <c r="D482" s="527"/>
      <c r="E482" s="527"/>
      <c r="F482" s="527"/>
      <c r="G482" s="527"/>
      <c r="H482" s="532" t="s">
        <v>104</v>
      </c>
      <c r="I482" s="527" t="s">
        <v>509</v>
      </c>
      <c r="J482" s="527"/>
      <c r="K482" s="527"/>
      <c r="L482" s="527"/>
      <c r="M482" s="527"/>
      <c r="N482" s="527"/>
      <c r="O482" s="527"/>
      <c r="P482" s="527"/>
      <c r="Q482" s="527"/>
      <c r="R482" s="527"/>
      <c r="AC482" s="527"/>
    </row>
    <row r="483" spans="1:29" s="528" customFormat="1" hidden="1">
      <c r="A483" s="527"/>
      <c r="B483" s="527"/>
      <c r="C483" s="527"/>
      <c r="D483" s="527"/>
      <c r="E483" s="527"/>
      <c r="F483" s="527"/>
      <c r="G483" s="527"/>
      <c r="H483" s="532" t="s">
        <v>105</v>
      </c>
      <c r="I483" s="527" t="s">
        <v>510</v>
      </c>
      <c r="J483" s="527"/>
      <c r="K483" s="527"/>
      <c r="L483" s="527"/>
      <c r="M483" s="527"/>
      <c r="N483" s="527"/>
      <c r="O483" s="527"/>
      <c r="P483" s="527"/>
      <c r="Q483" s="527"/>
      <c r="R483" s="527"/>
      <c r="AC483" s="527"/>
    </row>
    <row r="484" spans="1:29" s="528" customFormat="1" hidden="1">
      <c r="A484" s="527"/>
      <c r="B484" s="527"/>
      <c r="C484" s="527"/>
      <c r="D484" s="527"/>
      <c r="E484" s="527"/>
      <c r="F484" s="527"/>
      <c r="G484" s="527"/>
      <c r="H484" s="532" t="s">
        <v>106</v>
      </c>
      <c r="I484" s="527" t="s">
        <v>511</v>
      </c>
      <c r="J484" s="527"/>
      <c r="K484" s="527"/>
      <c r="L484" s="527"/>
      <c r="M484" s="527"/>
      <c r="N484" s="527"/>
      <c r="O484" s="527"/>
      <c r="P484" s="527"/>
      <c r="Q484" s="527"/>
      <c r="R484" s="527"/>
      <c r="AC484" s="527"/>
    </row>
    <row r="485" spans="1:29" s="528" customFormat="1" hidden="1">
      <c r="A485" s="527"/>
      <c r="B485" s="527"/>
      <c r="C485" s="527"/>
      <c r="D485" s="527"/>
      <c r="E485" s="527"/>
      <c r="F485" s="527"/>
      <c r="G485" s="527"/>
      <c r="H485" s="532" t="s">
        <v>107</v>
      </c>
      <c r="I485" s="527"/>
      <c r="J485" s="527"/>
      <c r="K485" s="527"/>
      <c r="L485" s="527"/>
      <c r="M485" s="527"/>
      <c r="N485" s="527"/>
      <c r="O485" s="527"/>
      <c r="P485" s="527"/>
      <c r="Q485" s="527"/>
      <c r="R485" s="527"/>
      <c r="AC485" s="527"/>
    </row>
    <row r="486" spans="1:29" s="528" customFormat="1" hidden="1">
      <c r="A486" s="527"/>
      <c r="B486" s="527"/>
      <c r="C486" s="527"/>
      <c r="D486" s="527"/>
      <c r="E486" s="527"/>
      <c r="F486" s="527"/>
      <c r="G486" s="527"/>
      <c r="H486" s="532" t="s">
        <v>108</v>
      </c>
      <c r="I486" s="527"/>
      <c r="J486" s="527"/>
      <c r="K486" s="527"/>
      <c r="L486" s="527"/>
      <c r="M486" s="527"/>
      <c r="N486" s="527"/>
      <c r="O486" s="527"/>
      <c r="P486" s="527"/>
      <c r="Q486" s="527"/>
      <c r="R486" s="527"/>
      <c r="AC486" s="527"/>
    </row>
    <row r="487" spans="1:29" s="528" customFormat="1" hidden="1">
      <c r="A487" s="527"/>
      <c r="B487" s="527"/>
      <c r="C487" s="527"/>
      <c r="D487" s="527"/>
      <c r="E487" s="527"/>
      <c r="F487" s="527"/>
      <c r="G487" s="527"/>
      <c r="H487" s="532" t="s">
        <v>109</v>
      </c>
      <c r="I487" s="527"/>
      <c r="J487" s="527"/>
      <c r="K487" s="527"/>
      <c r="L487" s="527"/>
      <c r="M487" s="527"/>
      <c r="N487" s="527"/>
      <c r="O487" s="527"/>
      <c r="P487" s="527"/>
      <c r="Q487" s="527"/>
      <c r="R487" s="527"/>
      <c r="AC487" s="527"/>
    </row>
    <row r="488" spans="1:29" s="528" customFormat="1" hidden="1">
      <c r="A488" s="527"/>
      <c r="B488" s="527"/>
      <c r="C488" s="527"/>
      <c r="D488" s="527"/>
      <c r="E488" s="527"/>
      <c r="F488" s="527"/>
      <c r="G488" s="527"/>
      <c r="H488" s="532" t="s">
        <v>110</v>
      </c>
      <c r="I488" s="527"/>
      <c r="J488" s="527"/>
      <c r="K488" s="527"/>
      <c r="L488" s="527"/>
      <c r="M488" s="527"/>
      <c r="N488" s="527"/>
      <c r="O488" s="527"/>
      <c r="P488" s="527"/>
      <c r="Q488" s="527"/>
      <c r="R488" s="527"/>
      <c r="AC488" s="527"/>
    </row>
    <row r="489" spans="1:29" s="528" customFormat="1" hidden="1">
      <c r="A489" s="527"/>
      <c r="B489" s="527"/>
      <c r="C489" s="527"/>
      <c r="D489" s="527"/>
      <c r="E489" s="527"/>
      <c r="F489" s="527"/>
      <c r="G489" s="527"/>
      <c r="H489" s="532" t="s">
        <v>111</v>
      </c>
      <c r="I489" s="527"/>
      <c r="J489" s="527"/>
      <c r="K489" s="527"/>
      <c r="L489" s="527"/>
      <c r="M489" s="527"/>
      <c r="N489" s="527"/>
      <c r="O489" s="527"/>
      <c r="P489" s="527"/>
      <c r="Q489" s="527"/>
      <c r="R489" s="527"/>
      <c r="AC489" s="527"/>
    </row>
    <row r="490" spans="1:29" s="528" customFormat="1" hidden="1">
      <c r="A490" s="527"/>
      <c r="B490" s="527"/>
      <c r="C490" s="527"/>
      <c r="D490" s="527"/>
      <c r="E490" s="527"/>
      <c r="F490" s="527"/>
      <c r="G490" s="527"/>
      <c r="H490" s="532" t="s">
        <v>112</v>
      </c>
      <c r="I490" s="527"/>
      <c r="J490" s="527"/>
      <c r="K490" s="527"/>
      <c r="L490" s="527"/>
      <c r="M490" s="527"/>
      <c r="N490" s="527"/>
      <c r="O490" s="527"/>
      <c r="P490" s="527"/>
      <c r="Q490" s="527"/>
      <c r="R490" s="527"/>
      <c r="AC490" s="527"/>
    </row>
    <row r="491" spans="1:29" s="528" customFormat="1" hidden="1">
      <c r="A491" s="527"/>
      <c r="B491" s="527"/>
      <c r="C491" s="527"/>
      <c r="D491" s="527"/>
      <c r="E491" s="527"/>
      <c r="F491" s="527"/>
      <c r="G491" s="527"/>
      <c r="H491" s="532" t="s">
        <v>113</v>
      </c>
      <c r="I491" s="527"/>
      <c r="J491" s="527"/>
      <c r="K491" s="527"/>
      <c r="L491" s="527"/>
      <c r="M491" s="527"/>
      <c r="N491" s="527"/>
      <c r="O491" s="527"/>
      <c r="P491" s="527"/>
      <c r="Q491" s="527"/>
      <c r="R491" s="527"/>
      <c r="AC491" s="527"/>
    </row>
    <row r="492" spans="1:29" s="528" customFormat="1" hidden="1">
      <c r="A492" s="527"/>
      <c r="B492" s="527"/>
      <c r="C492" s="527"/>
      <c r="D492" s="527"/>
      <c r="E492" s="527"/>
      <c r="F492" s="527"/>
      <c r="G492" s="527"/>
      <c r="H492" s="532" t="s">
        <v>114</v>
      </c>
      <c r="I492" s="527"/>
      <c r="J492" s="527"/>
      <c r="K492" s="527"/>
      <c r="L492" s="527"/>
      <c r="M492" s="527"/>
      <c r="N492" s="527"/>
      <c r="O492" s="527"/>
      <c r="P492" s="527"/>
      <c r="Q492" s="527"/>
      <c r="R492" s="527"/>
      <c r="AC492" s="527"/>
    </row>
    <row r="493" spans="1:29" s="528" customFormat="1" hidden="1">
      <c r="A493" s="527"/>
      <c r="B493" s="527"/>
      <c r="C493" s="527"/>
      <c r="D493" s="527"/>
      <c r="E493" s="527"/>
      <c r="F493" s="527"/>
      <c r="G493" s="527"/>
      <c r="H493" s="532" t="s">
        <v>115</v>
      </c>
      <c r="I493" s="527"/>
      <c r="J493" s="527"/>
      <c r="K493" s="527"/>
      <c r="L493" s="527"/>
      <c r="M493" s="527"/>
      <c r="N493" s="527"/>
      <c r="O493" s="527"/>
      <c r="P493" s="527"/>
      <c r="Q493" s="527"/>
      <c r="R493" s="527"/>
      <c r="AC493" s="527"/>
    </row>
    <row r="494" spans="1:29" s="528" customFormat="1" hidden="1">
      <c r="A494" s="527"/>
      <c r="B494" s="527"/>
      <c r="C494" s="527"/>
      <c r="D494" s="527"/>
      <c r="E494" s="527"/>
      <c r="F494" s="527"/>
      <c r="G494" s="527"/>
      <c r="H494" s="532" t="s">
        <v>116</v>
      </c>
      <c r="I494" s="527"/>
      <c r="J494" s="527"/>
      <c r="K494" s="527"/>
      <c r="L494" s="527"/>
      <c r="M494" s="527"/>
      <c r="N494" s="527"/>
      <c r="O494" s="527"/>
      <c r="P494" s="527"/>
      <c r="Q494" s="527"/>
      <c r="R494" s="527"/>
      <c r="AC494" s="527"/>
    </row>
    <row r="495" spans="1:29" s="528" customFormat="1" hidden="1">
      <c r="A495" s="527"/>
      <c r="B495" s="527"/>
      <c r="C495" s="527"/>
      <c r="D495" s="527"/>
      <c r="E495" s="527"/>
      <c r="F495" s="527"/>
      <c r="G495" s="527"/>
      <c r="H495" s="532" t="s">
        <v>117</v>
      </c>
      <c r="I495" s="527"/>
      <c r="J495" s="527"/>
      <c r="K495" s="527"/>
      <c r="L495" s="527"/>
      <c r="M495" s="527"/>
      <c r="N495" s="527"/>
      <c r="O495" s="527"/>
      <c r="P495" s="527"/>
      <c r="Q495" s="527"/>
      <c r="R495" s="527"/>
      <c r="AC495" s="527"/>
    </row>
    <row r="496" spans="1:29" s="528" customFormat="1" hidden="1">
      <c r="A496" s="527"/>
      <c r="B496" s="527"/>
      <c r="C496" s="527"/>
      <c r="D496" s="527"/>
      <c r="E496" s="527"/>
      <c r="F496" s="527"/>
      <c r="G496" s="527"/>
      <c r="H496" s="532" t="s">
        <v>118</v>
      </c>
      <c r="I496" s="527"/>
      <c r="J496" s="527"/>
      <c r="K496" s="527"/>
      <c r="L496" s="527"/>
      <c r="M496" s="527"/>
      <c r="N496" s="527"/>
      <c r="O496" s="527"/>
      <c r="P496" s="527"/>
      <c r="Q496" s="527"/>
      <c r="R496" s="527"/>
      <c r="AC496" s="527"/>
    </row>
    <row r="497" spans="1:29" s="528" customFormat="1" hidden="1">
      <c r="A497" s="527"/>
      <c r="B497" s="527"/>
      <c r="C497" s="527"/>
      <c r="D497" s="527"/>
      <c r="E497" s="527"/>
      <c r="F497" s="527"/>
      <c r="G497" s="527"/>
      <c r="H497" s="532" t="s">
        <v>119</v>
      </c>
      <c r="I497" s="527"/>
      <c r="J497" s="527"/>
      <c r="K497" s="527"/>
      <c r="L497" s="527"/>
      <c r="M497" s="527"/>
      <c r="N497" s="527"/>
      <c r="O497" s="527"/>
      <c r="P497" s="527"/>
      <c r="Q497" s="527"/>
      <c r="R497" s="527"/>
      <c r="AC497" s="527"/>
    </row>
    <row r="498" spans="1:29" s="528" customFormat="1" hidden="1">
      <c r="A498" s="527"/>
      <c r="B498" s="527"/>
      <c r="C498" s="527"/>
      <c r="D498" s="527"/>
      <c r="E498" s="527"/>
      <c r="F498" s="527"/>
      <c r="G498" s="527"/>
      <c r="H498" s="532" t="s">
        <v>120</v>
      </c>
      <c r="I498" s="527"/>
      <c r="J498" s="527"/>
      <c r="K498" s="527"/>
      <c r="L498" s="527"/>
      <c r="M498" s="527"/>
      <c r="N498" s="527"/>
      <c r="O498" s="527"/>
      <c r="P498" s="527"/>
      <c r="Q498" s="527"/>
      <c r="R498" s="527"/>
      <c r="AC498" s="527"/>
    </row>
    <row r="499" spans="1:29" s="528" customFormat="1" hidden="1">
      <c r="A499" s="527"/>
      <c r="B499" s="527"/>
      <c r="C499" s="527"/>
      <c r="D499" s="527"/>
      <c r="E499" s="527"/>
      <c r="F499" s="527"/>
      <c r="G499" s="527"/>
      <c r="H499" s="532" t="s">
        <v>121</v>
      </c>
      <c r="I499" s="527"/>
      <c r="J499" s="527"/>
      <c r="K499" s="527"/>
      <c r="L499" s="527"/>
      <c r="M499" s="527"/>
      <c r="N499" s="527"/>
      <c r="O499" s="527"/>
      <c r="P499" s="527"/>
      <c r="Q499" s="527"/>
      <c r="R499" s="527"/>
      <c r="AC499" s="527"/>
    </row>
    <row r="500" spans="1:29" s="528" customFormat="1" hidden="1">
      <c r="A500" s="527"/>
      <c r="B500" s="527"/>
      <c r="C500" s="527"/>
      <c r="D500" s="527"/>
      <c r="E500" s="527"/>
      <c r="F500" s="527"/>
      <c r="G500" s="527"/>
      <c r="H500" s="532" t="s">
        <v>122</v>
      </c>
      <c r="I500" s="527"/>
      <c r="J500" s="527"/>
      <c r="K500" s="527"/>
      <c r="L500" s="527"/>
      <c r="M500" s="527"/>
      <c r="N500" s="527"/>
      <c r="O500" s="527"/>
      <c r="P500" s="527"/>
      <c r="Q500" s="527"/>
      <c r="R500" s="527"/>
      <c r="AC500" s="527"/>
    </row>
    <row r="501" spans="1:29" s="528" customFormat="1" hidden="1">
      <c r="A501" s="527"/>
      <c r="B501" s="527"/>
      <c r="C501" s="527"/>
      <c r="D501" s="527"/>
      <c r="E501" s="527"/>
      <c r="F501" s="527"/>
      <c r="G501" s="527"/>
      <c r="H501" s="532" t="s">
        <v>123</v>
      </c>
      <c r="I501" s="527"/>
      <c r="J501" s="527"/>
      <c r="K501" s="527"/>
      <c r="L501" s="527"/>
      <c r="M501" s="527"/>
      <c r="N501" s="527"/>
      <c r="O501" s="527"/>
      <c r="P501" s="527"/>
      <c r="Q501" s="527"/>
      <c r="R501" s="527"/>
      <c r="AC501" s="527"/>
    </row>
    <row r="502" spans="1:29" s="528" customFormat="1" hidden="1">
      <c r="A502" s="527"/>
      <c r="B502" s="527"/>
      <c r="C502" s="527"/>
      <c r="D502" s="527"/>
      <c r="E502" s="527"/>
      <c r="F502" s="527"/>
      <c r="G502" s="527"/>
      <c r="H502" s="532" t="s">
        <v>124</v>
      </c>
      <c r="I502" s="527"/>
      <c r="J502" s="527"/>
      <c r="K502" s="527"/>
      <c r="L502" s="527"/>
      <c r="M502" s="527"/>
      <c r="N502" s="527"/>
      <c r="O502" s="527"/>
      <c r="P502" s="527"/>
      <c r="Q502" s="527"/>
      <c r="R502" s="527"/>
      <c r="AC502" s="527"/>
    </row>
    <row r="503" spans="1:29" s="528" customFormat="1" hidden="1">
      <c r="A503" s="527"/>
      <c r="B503" s="527"/>
      <c r="C503" s="527"/>
      <c r="D503" s="527"/>
      <c r="E503" s="527"/>
      <c r="F503" s="527"/>
      <c r="G503" s="527"/>
      <c r="H503" s="532" t="s">
        <v>125</v>
      </c>
      <c r="I503" s="527"/>
      <c r="J503" s="527"/>
      <c r="K503" s="527"/>
      <c r="L503" s="527"/>
      <c r="M503" s="527"/>
      <c r="N503" s="527"/>
      <c r="O503" s="527"/>
      <c r="P503" s="527"/>
      <c r="Q503" s="527"/>
      <c r="R503" s="527"/>
      <c r="AC503" s="527"/>
    </row>
    <row r="504" spans="1:29" s="528" customFormat="1" hidden="1">
      <c r="A504" s="527"/>
      <c r="B504" s="527"/>
      <c r="C504" s="527"/>
      <c r="D504" s="527"/>
      <c r="E504" s="527"/>
      <c r="F504" s="527"/>
      <c r="G504" s="527"/>
      <c r="H504" s="532" t="s">
        <v>126</v>
      </c>
      <c r="I504" s="527"/>
      <c r="J504" s="527"/>
      <c r="K504" s="527"/>
      <c r="L504" s="527"/>
      <c r="M504" s="527"/>
      <c r="N504" s="527"/>
      <c r="O504" s="527"/>
      <c r="P504" s="527"/>
      <c r="Q504" s="527"/>
      <c r="R504" s="527"/>
      <c r="AC504" s="527"/>
    </row>
    <row r="505" spans="1:29" s="528" customFormat="1" hidden="1">
      <c r="A505" s="527"/>
      <c r="B505" s="527"/>
      <c r="C505" s="527"/>
      <c r="D505" s="527"/>
      <c r="E505" s="527"/>
      <c r="F505" s="527"/>
      <c r="G505" s="527"/>
      <c r="H505" s="532" t="s">
        <v>127</v>
      </c>
      <c r="I505" s="527"/>
      <c r="J505" s="527"/>
      <c r="K505" s="527"/>
      <c r="L505" s="527"/>
      <c r="M505" s="527"/>
      <c r="N505" s="527"/>
      <c r="O505" s="527"/>
      <c r="P505" s="527"/>
      <c r="Q505" s="527"/>
      <c r="R505" s="527"/>
      <c r="AC505" s="527"/>
    </row>
    <row r="506" spans="1:29" s="528" customFormat="1" hidden="1">
      <c r="A506" s="527"/>
      <c r="B506" s="527"/>
      <c r="C506" s="527"/>
      <c r="D506" s="527"/>
      <c r="E506" s="527"/>
      <c r="F506" s="527"/>
      <c r="G506" s="527"/>
      <c r="H506" s="532" t="s">
        <v>128</v>
      </c>
      <c r="I506" s="527"/>
      <c r="J506" s="527"/>
      <c r="K506" s="527"/>
      <c r="L506" s="527"/>
      <c r="M506" s="527"/>
      <c r="N506" s="527"/>
      <c r="O506" s="527"/>
      <c r="P506" s="527"/>
      <c r="Q506" s="527"/>
      <c r="R506" s="527"/>
      <c r="AC506" s="527"/>
    </row>
    <row r="507" spans="1:29" s="528" customFormat="1" hidden="1">
      <c r="A507" s="527"/>
      <c r="B507" s="527"/>
      <c r="C507" s="527"/>
      <c r="D507" s="527"/>
      <c r="E507" s="527"/>
      <c r="F507" s="527"/>
      <c r="G507" s="527"/>
      <c r="H507" s="532" t="s">
        <v>129</v>
      </c>
      <c r="I507" s="527"/>
      <c r="J507" s="527"/>
      <c r="K507" s="527"/>
      <c r="L507" s="527"/>
      <c r="M507" s="527"/>
      <c r="N507" s="527"/>
      <c r="O507" s="527"/>
      <c r="P507" s="527"/>
      <c r="Q507" s="527"/>
      <c r="R507" s="527"/>
      <c r="AC507" s="527"/>
    </row>
    <row r="508" spans="1:29" s="528" customFormat="1" hidden="1">
      <c r="A508" s="527"/>
      <c r="B508" s="527"/>
      <c r="C508" s="527"/>
      <c r="D508" s="527"/>
      <c r="E508" s="527"/>
      <c r="F508" s="527"/>
      <c r="G508" s="527"/>
      <c r="H508" s="532" t="s">
        <v>130</v>
      </c>
      <c r="I508" s="527"/>
      <c r="J508" s="527"/>
      <c r="K508" s="527"/>
      <c r="L508" s="527"/>
      <c r="M508" s="527"/>
      <c r="N508" s="527"/>
      <c r="O508" s="527"/>
      <c r="P508" s="527"/>
      <c r="Q508" s="527"/>
      <c r="R508" s="527"/>
      <c r="AC508" s="527"/>
    </row>
    <row r="509" spans="1:29" s="528" customFormat="1" hidden="1">
      <c r="A509" s="527"/>
      <c r="B509" s="527"/>
      <c r="C509" s="527"/>
      <c r="D509" s="527"/>
      <c r="E509" s="527"/>
      <c r="F509" s="527"/>
      <c r="G509" s="527"/>
      <c r="H509" s="532" t="s">
        <v>131</v>
      </c>
      <c r="I509" s="527"/>
      <c r="J509" s="527"/>
      <c r="K509" s="527"/>
      <c r="L509" s="527"/>
      <c r="M509" s="527"/>
      <c r="N509" s="527"/>
      <c r="O509" s="527"/>
      <c r="P509" s="527"/>
      <c r="Q509" s="527"/>
      <c r="R509" s="527"/>
      <c r="AC509" s="527"/>
    </row>
    <row r="510" spans="1:29" s="528" customFormat="1" hidden="1">
      <c r="A510" s="527"/>
      <c r="B510" s="527"/>
      <c r="C510" s="527"/>
      <c r="D510" s="527"/>
      <c r="E510" s="527"/>
      <c r="F510" s="527"/>
      <c r="G510" s="527"/>
      <c r="H510" s="532" t="s">
        <v>132</v>
      </c>
      <c r="I510" s="527"/>
      <c r="J510" s="527"/>
      <c r="K510" s="527"/>
      <c r="L510" s="527"/>
      <c r="M510" s="527"/>
      <c r="N510" s="527"/>
      <c r="O510" s="527"/>
      <c r="P510" s="527"/>
      <c r="Q510" s="527"/>
      <c r="R510" s="527"/>
      <c r="AC510" s="527"/>
    </row>
    <row r="511" spans="1:29" s="528" customFormat="1" hidden="1">
      <c r="A511" s="527"/>
      <c r="B511" s="527"/>
      <c r="C511" s="527"/>
      <c r="D511" s="527"/>
      <c r="E511" s="527"/>
      <c r="F511" s="527"/>
      <c r="G511" s="527"/>
      <c r="H511" s="532" t="s">
        <v>133</v>
      </c>
      <c r="I511" s="527"/>
      <c r="J511" s="527"/>
      <c r="K511" s="527"/>
      <c r="L511" s="527"/>
      <c r="M511" s="527"/>
      <c r="N511" s="527"/>
      <c r="O511" s="527"/>
      <c r="P511" s="527"/>
      <c r="Q511" s="527"/>
      <c r="R511" s="527"/>
      <c r="AC511" s="527"/>
    </row>
    <row r="512" spans="1:29" s="528" customFormat="1" hidden="1">
      <c r="A512" s="527"/>
      <c r="B512" s="527"/>
      <c r="C512" s="527"/>
      <c r="D512" s="527"/>
      <c r="E512" s="527"/>
      <c r="F512" s="527"/>
      <c r="G512" s="527"/>
      <c r="H512" s="532" t="s">
        <v>134</v>
      </c>
      <c r="I512" s="527"/>
      <c r="J512" s="527"/>
      <c r="K512" s="527"/>
      <c r="L512" s="527"/>
      <c r="M512" s="527"/>
      <c r="N512" s="527"/>
      <c r="O512" s="527"/>
      <c r="P512" s="527"/>
      <c r="Q512" s="527"/>
      <c r="R512" s="527"/>
      <c r="AC512" s="527"/>
    </row>
    <row r="513" spans="1:29" s="528" customFormat="1" hidden="1">
      <c r="A513" s="527"/>
      <c r="B513" s="527"/>
      <c r="C513" s="527"/>
      <c r="D513" s="527"/>
      <c r="E513" s="527"/>
      <c r="F513" s="527"/>
      <c r="G513" s="527"/>
      <c r="H513" s="532" t="s">
        <v>135</v>
      </c>
      <c r="I513" s="527"/>
      <c r="J513" s="527"/>
      <c r="K513" s="527"/>
      <c r="L513" s="527"/>
      <c r="M513" s="527"/>
      <c r="N513" s="527"/>
      <c r="O513" s="527"/>
      <c r="P513" s="527"/>
      <c r="Q513" s="527"/>
      <c r="R513" s="527"/>
      <c r="AC513" s="527"/>
    </row>
    <row r="514" spans="1:29" s="528" customFormat="1" hidden="1">
      <c r="A514" s="527"/>
      <c r="B514" s="527"/>
      <c r="C514" s="527"/>
      <c r="D514" s="527"/>
      <c r="E514" s="527"/>
      <c r="F514" s="527"/>
      <c r="G514" s="527"/>
      <c r="H514" s="532" t="s">
        <v>136</v>
      </c>
      <c r="I514" s="527"/>
      <c r="J514" s="527"/>
      <c r="K514" s="527"/>
      <c r="L514" s="527"/>
      <c r="M514" s="527"/>
      <c r="N514" s="527"/>
      <c r="O514" s="527"/>
      <c r="P514" s="527"/>
      <c r="Q514" s="527"/>
      <c r="R514" s="527"/>
      <c r="AC514" s="527"/>
    </row>
    <row r="515" spans="1:29" s="528" customFormat="1" hidden="1">
      <c r="A515" s="527"/>
      <c r="B515" s="527"/>
      <c r="C515" s="527"/>
      <c r="D515" s="527"/>
      <c r="E515" s="527"/>
      <c r="F515" s="527"/>
      <c r="G515" s="527"/>
      <c r="H515" s="532" t="s">
        <v>137</v>
      </c>
      <c r="I515" s="527"/>
      <c r="J515" s="527"/>
      <c r="K515" s="527"/>
      <c r="L515" s="527"/>
      <c r="M515" s="527"/>
      <c r="N515" s="527"/>
      <c r="O515" s="527"/>
      <c r="P515" s="527"/>
      <c r="Q515" s="527"/>
      <c r="R515" s="527"/>
      <c r="AC515" s="527"/>
    </row>
    <row r="516" spans="1:29" s="528" customFormat="1" hidden="1">
      <c r="A516" s="527"/>
      <c r="B516" s="527"/>
      <c r="C516" s="527"/>
      <c r="D516" s="527"/>
      <c r="E516" s="527"/>
      <c r="F516" s="527"/>
      <c r="G516" s="527"/>
      <c r="H516" s="532" t="s">
        <v>138</v>
      </c>
      <c r="I516" s="527"/>
      <c r="J516" s="527"/>
      <c r="K516" s="527"/>
      <c r="L516" s="527"/>
      <c r="M516" s="527"/>
      <c r="N516" s="527"/>
      <c r="O516" s="527"/>
      <c r="P516" s="527"/>
      <c r="Q516" s="527"/>
      <c r="R516" s="527"/>
      <c r="AC516" s="527"/>
    </row>
    <row r="517" spans="1:29" s="528" customFormat="1" hidden="1">
      <c r="A517" s="527"/>
      <c r="B517" s="527"/>
      <c r="C517" s="527"/>
      <c r="D517" s="527"/>
      <c r="E517" s="527"/>
      <c r="F517" s="527"/>
      <c r="G517" s="527"/>
      <c r="H517" s="532" t="s">
        <v>139</v>
      </c>
      <c r="I517" s="527"/>
      <c r="J517" s="527"/>
      <c r="K517" s="527"/>
      <c r="L517" s="527"/>
      <c r="M517" s="527"/>
      <c r="N517" s="527"/>
      <c r="O517" s="527"/>
      <c r="P517" s="527"/>
      <c r="Q517" s="527"/>
      <c r="R517" s="527"/>
      <c r="AC517" s="527"/>
    </row>
    <row r="518" spans="1:29" s="528" customFormat="1" hidden="1">
      <c r="A518" s="527"/>
      <c r="B518" s="527"/>
      <c r="C518" s="527"/>
      <c r="D518" s="527"/>
      <c r="E518" s="527"/>
      <c r="F518" s="527"/>
      <c r="G518" s="527"/>
      <c r="H518" s="532" t="s">
        <v>141</v>
      </c>
      <c r="I518" s="527"/>
      <c r="J518" s="527"/>
      <c r="K518" s="527"/>
      <c r="L518" s="527"/>
      <c r="M518" s="527"/>
      <c r="N518" s="527"/>
      <c r="O518" s="527"/>
      <c r="P518" s="527"/>
      <c r="Q518" s="527"/>
      <c r="R518" s="527"/>
      <c r="AC518" s="527"/>
    </row>
    <row r="519" spans="1:29" s="528" customFormat="1" hidden="1">
      <c r="A519" s="527"/>
      <c r="B519" s="527"/>
      <c r="C519" s="527"/>
      <c r="D519" s="527"/>
      <c r="E519" s="527"/>
      <c r="F519" s="527"/>
      <c r="G519" s="527"/>
      <c r="H519" s="532" t="s">
        <v>142</v>
      </c>
      <c r="I519" s="527"/>
      <c r="J519" s="527"/>
      <c r="K519" s="527"/>
      <c r="L519" s="527"/>
      <c r="M519" s="527"/>
      <c r="N519" s="527"/>
      <c r="O519" s="527"/>
      <c r="P519" s="527"/>
      <c r="Q519" s="527"/>
      <c r="R519" s="527"/>
      <c r="AC519" s="527"/>
    </row>
    <row r="520" spans="1:29" s="528" customFormat="1" hidden="1">
      <c r="A520" s="527"/>
      <c r="B520" s="527"/>
      <c r="C520" s="527"/>
      <c r="D520" s="527"/>
      <c r="E520" s="527"/>
      <c r="F520" s="527"/>
      <c r="G520" s="527"/>
      <c r="H520" s="532" t="s">
        <v>143</v>
      </c>
      <c r="I520" s="527"/>
      <c r="J520" s="527"/>
      <c r="K520" s="527"/>
      <c r="L520" s="527"/>
      <c r="M520" s="527"/>
      <c r="N520" s="527"/>
      <c r="O520" s="527"/>
      <c r="P520" s="527"/>
      <c r="Q520" s="527"/>
      <c r="R520" s="527"/>
      <c r="AC520" s="527"/>
    </row>
    <row r="521" spans="1:29" s="528" customFormat="1" hidden="1">
      <c r="A521" s="527"/>
      <c r="B521" s="527"/>
      <c r="C521" s="527"/>
      <c r="D521" s="527"/>
      <c r="E521" s="527"/>
      <c r="F521" s="527"/>
      <c r="G521" s="527"/>
      <c r="H521" s="532" t="s">
        <v>144</v>
      </c>
      <c r="I521" s="527"/>
      <c r="J521" s="527"/>
      <c r="K521" s="527"/>
      <c r="L521" s="527"/>
      <c r="M521" s="527"/>
      <c r="N521" s="527"/>
      <c r="O521" s="527"/>
      <c r="P521" s="527"/>
      <c r="Q521" s="527"/>
      <c r="R521" s="527"/>
      <c r="AC521" s="527"/>
    </row>
    <row r="522" spans="1:29" s="528" customFormat="1" hidden="1">
      <c r="A522" s="527"/>
      <c r="B522" s="527"/>
      <c r="C522" s="527"/>
      <c r="D522" s="527"/>
      <c r="E522" s="527"/>
      <c r="F522" s="527"/>
      <c r="G522" s="527"/>
      <c r="H522" s="532" t="s">
        <v>145</v>
      </c>
      <c r="I522" s="527"/>
      <c r="J522" s="527"/>
      <c r="K522" s="527"/>
      <c r="L522" s="527"/>
      <c r="M522" s="527"/>
      <c r="N522" s="527"/>
      <c r="O522" s="527"/>
      <c r="P522" s="527"/>
      <c r="Q522" s="527"/>
      <c r="R522" s="527"/>
      <c r="AC522" s="527"/>
    </row>
    <row r="523" spans="1:29" s="528" customFormat="1" hidden="1">
      <c r="A523" s="527"/>
      <c r="B523" s="527"/>
      <c r="C523" s="527"/>
      <c r="D523" s="527"/>
      <c r="E523" s="527"/>
      <c r="F523" s="527"/>
      <c r="G523" s="527"/>
      <c r="H523" s="532" t="s">
        <v>146</v>
      </c>
      <c r="I523" s="527"/>
      <c r="J523" s="527"/>
      <c r="K523" s="527"/>
      <c r="L523" s="527"/>
      <c r="M523" s="527"/>
      <c r="N523" s="527"/>
      <c r="O523" s="527"/>
      <c r="P523" s="527"/>
      <c r="Q523" s="527"/>
      <c r="R523" s="527"/>
      <c r="AC523" s="527"/>
    </row>
    <row r="524" spans="1:29" s="528" customFormat="1" hidden="1">
      <c r="A524" s="527"/>
      <c r="B524" s="527"/>
      <c r="C524" s="527"/>
      <c r="D524" s="527"/>
      <c r="E524" s="527"/>
      <c r="F524" s="527"/>
      <c r="G524" s="527"/>
      <c r="H524" s="532" t="s">
        <v>147</v>
      </c>
      <c r="I524" s="527"/>
      <c r="J524" s="527"/>
      <c r="K524" s="527"/>
      <c r="L524" s="527"/>
      <c r="M524" s="527"/>
      <c r="N524" s="527"/>
      <c r="O524" s="527"/>
      <c r="P524" s="527"/>
      <c r="Q524" s="527"/>
      <c r="R524" s="527"/>
      <c r="AC524" s="527"/>
    </row>
    <row r="525" spans="1:29" s="528" customFormat="1" hidden="1">
      <c r="A525" s="527"/>
      <c r="B525" s="527"/>
      <c r="C525" s="527"/>
      <c r="D525" s="527"/>
      <c r="E525" s="527"/>
      <c r="F525" s="527"/>
      <c r="G525" s="527"/>
      <c r="H525" s="532" t="s">
        <v>148</v>
      </c>
      <c r="I525" s="527"/>
      <c r="J525" s="527"/>
      <c r="K525" s="527"/>
      <c r="L525" s="527"/>
      <c r="M525" s="527"/>
      <c r="N525" s="527"/>
      <c r="O525" s="527"/>
      <c r="P525" s="527"/>
      <c r="Q525" s="527"/>
      <c r="R525" s="527"/>
      <c r="AC525" s="527"/>
    </row>
    <row r="526" spans="1:29" s="528" customFormat="1" hidden="1">
      <c r="A526" s="527"/>
      <c r="B526" s="527"/>
      <c r="C526" s="527"/>
      <c r="D526" s="527"/>
      <c r="E526" s="527"/>
      <c r="F526" s="527"/>
      <c r="G526" s="527"/>
      <c r="H526" s="532" t="s">
        <v>149</v>
      </c>
      <c r="I526" s="527"/>
      <c r="J526" s="527"/>
      <c r="K526" s="527"/>
      <c r="L526" s="527"/>
      <c r="M526" s="527"/>
      <c r="N526" s="527"/>
      <c r="O526" s="527"/>
      <c r="P526" s="527"/>
      <c r="Q526" s="527"/>
      <c r="R526" s="527"/>
      <c r="AC526" s="527"/>
    </row>
    <row r="527" spans="1:29" s="528" customFormat="1" hidden="1">
      <c r="A527" s="527"/>
      <c r="B527" s="527"/>
      <c r="C527" s="527"/>
      <c r="D527" s="527"/>
      <c r="E527" s="527"/>
      <c r="F527" s="527"/>
      <c r="G527" s="527"/>
      <c r="H527" s="532" t="s">
        <v>150</v>
      </c>
      <c r="I527" s="527"/>
      <c r="J527" s="527"/>
      <c r="K527" s="527"/>
      <c r="L527" s="527"/>
      <c r="M527" s="527"/>
      <c r="N527" s="527"/>
      <c r="O527" s="527"/>
      <c r="P527" s="527"/>
      <c r="Q527" s="527"/>
      <c r="R527" s="527"/>
      <c r="AC527" s="527"/>
    </row>
    <row r="528" spans="1:29" s="528" customFormat="1" hidden="1">
      <c r="A528" s="527"/>
      <c r="B528" s="527"/>
      <c r="C528" s="527"/>
      <c r="D528" s="527"/>
      <c r="E528" s="527"/>
      <c r="F528" s="527"/>
      <c r="G528" s="527"/>
      <c r="H528" s="532" t="s">
        <v>151</v>
      </c>
      <c r="I528" s="527"/>
      <c r="J528" s="527"/>
      <c r="K528" s="527"/>
      <c r="L528" s="527"/>
      <c r="M528" s="527"/>
      <c r="N528" s="527"/>
      <c r="O528" s="527"/>
      <c r="P528" s="527"/>
      <c r="Q528" s="527"/>
      <c r="R528" s="527"/>
      <c r="AC528" s="527"/>
    </row>
    <row r="529" spans="1:29" s="528" customFormat="1" hidden="1">
      <c r="A529" s="527"/>
      <c r="B529" s="527"/>
      <c r="C529" s="527"/>
      <c r="D529" s="527"/>
      <c r="E529" s="527"/>
      <c r="F529" s="527"/>
      <c r="G529" s="527"/>
      <c r="H529" s="532" t="s">
        <v>152</v>
      </c>
      <c r="I529" s="527"/>
      <c r="J529" s="527"/>
      <c r="K529" s="527"/>
      <c r="L529" s="527"/>
      <c r="M529" s="527"/>
      <c r="N529" s="527"/>
      <c r="O529" s="527"/>
      <c r="P529" s="527"/>
      <c r="Q529" s="527"/>
      <c r="R529" s="527"/>
      <c r="AC529" s="527"/>
    </row>
    <row r="530" spans="1:29" s="528" customFormat="1" hidden="1">
      <c r="A530" s="527"/>
      <c r="B530" s="527"/>
      <c r="C530" s="527"/>
      <c r="D530" s="527"/>
      <c r="E530" s="527"/>
      <c r="F530" s="527"/>
      <c r="G530" s="527"/>
      <c r="H530" s="532" t="s">
        <v>153</v>
      </c>
      <c r="I530" s="527"/>
      <c r="J530" s="527"/>
      <c r="K530" s="527"/>
      <c r="L530" s="527"/>
      <c r="M530" s="527"/>
      <c r="N530" s="527"/>
      <c r="O530" s="527"/>
      <c r="P530" s="527"/>
      <c r="Q530" s="527"/>
      <c r="R530" s="527"/>
      <c r="AC530" s="527"/>
    </row>
    <row r="531" spans="1:29" s="528" customFormat="1" hidden="1">
      <c r="A531" s="527"/>
      <c r="B531" s="527"/>
      <c r="C531" s="527"/>
      <c r="D531" s="527"/>
      <c r="E531" s="527"/>
      <c r="F531" s="527"/>
      <c r="G531" s="527"/>
      <c r="H531" s="532" t="s">
        <v>154</v>
      </c>
      <c r="I531" s="527"/>
      <c r="J531" s="527"/>
      <c r="K531" s="527"/>
      <c r="L531" s="527"/>
      <c r="M531" s="527"/>
      <c r="N531" s="527"/>
      <c r="O531" s="527"/>
      <c r="P531" s="527"/>
      <c r="Q531" s="527"/>
      <c r="R531" s="527"/>
      <c r="AC531" s="527"/>
    </row>
    <row r="532" spans="1:29" s="528" customFormat="1" hidden="1">
      <c r="A532" s="527"/>
      <c r="B532" s="527"/>
      <c r="C532" s="527"/>
      <c r="D532" s="527"/>
      <c r="E532" s="527"/>
      <c r="F532" s="527"/>
      <c r="G532" s="527"/>
      <c r="H532" s="532" t="s">
        <v>155</v>
      </c>
      <c r="I532" s="527"/>
      <c r="J532" s="527"/>
      <c r="K532" s="527"/>
      <c r="L532" s="527"/>
      <c r="M532" s="527"/>
      <c r="N532" s="527"/>
      <c r="O532" s="527"/>
      <c r="P532" s="527"/>
      <c r="Q532" s="527"/>
      <c r="R532" s="527"/>
      <c r="AC532" s="527"/>
    </row>
    <row r="533" spans="1:29" s="528" customFormat="1" hidden="1">
      <c r="A533" s="527"/>
      <c r="B533" s="527"/>
      <c r="C533" s="527"/>
      <c r="D533" s="527"/>
      <c r="E533" s="527"/>
      <c r="F533" s="527"/>
      <c r="G533" s="527"/>
      <c r="H533" s="532"/>
      <c r="I533" s="527"/>
      <c r="J533" s="527"/>
      <c r="K533" s="527"/>
      <c r="L533" s="527"/>
      <c r="M533" s="527"/>
      <c r="N533" s="527"/>
      <c r="O533" s="527"/>
      <c r="P533" s="527"/>
      <c r="Q533" s="527"/>
      <c r="R533" s="527"/>
      <c r="AC533" s="527"/>
    </row>
    <row r="534" spans="1:29" s="528" customFormat="1" hidden="1">
      <c r="A534" s="527"/>
      <c r="B534" s="527"/>
      <c r="C534" s="527"/>
      <c r="D534" s="527"/>
      <c r="E534" s="527"/>
      <c r="F534" s="527"/>
      <c r="G534" s="527"/>
      <c r="H534" s="532"/>
      <c r="I534" s="527"/>
      <c r="J534" s="527"/>
      <c r="K534" s="527"/>
      <c r="L534" s="527"/>
      <c r="M534" s="527"/>
      <c r="N534" s="527"/>
      <c r="O534" s="527"/>
      <c r="P534" s="527"/>
      <c r="Q534" s="527"/>
      <c r="R534" s="527"/>
      <c r="AC534" s="527"/>
    </row>
    <row r="535" spans="1:29" s="528" customFormat="1" hidden="1">
      <c r="A535" s="527"/>
      <c r="B535" s="527"/>
      <c r="C535" s="527"/>
      <c r="D535" s="527"/>
      <c r="E535" s="527"/>
      <c r="F535" s="527"/>
      <c r="G535" s="527"/>
      <c r="H535" s="532"/>
      <c r="I535" s="527"/>
      <c r="J535" s="527"/>
      <c r="K535" s="527"/>
      <c r="L535" s="527"/>
      <c r="M535" s="527"/>
      <c r="N535" s="527"/>
      <c r="O535" s="527"/>
      <c r="P535" s="527"/>
      <c r="Q535" s="527"/>
      <c r="R535" s="527"/>
      <c r="AC535" s="527"/>
    </row>
    <row r="536" spans="1:29" s="528" customFormat="1" hidden="1">
      <c r="A536" s="527"/>
      <c r="B536" s="527"/>
      <c r="C536" s="527"/>
      <c r="D536" s="527"/>
      <c r="E536" s="527"/>
      <c r="F536" s="527"/>
      <c r="G536" s="527"/>
      <c r="H536" s="532"/>
      <c r="I536" s="527"/>
      <c r="J536" s="527"/>
      <c r="K536" s="527"/>
      <c r="L536" s="527"/>
      <c r="M536" s="527"/>
      <c r="N536" s="527"/>
      <c r="O536" s="527"/>
      <c r="P536" s="527"/>
      <c r="Q536" s="527"/>
      <c r="R536" s="527"/>
      <c r="AC536" s="527"/>
    </row>
    <row r="537" spans="1:29" s="528" customFormat="1" hidden="1">
      <c r="A537" s="527"/>
      <c r="B537" s="527"/>
      <c r="C537" s="527"/>
      <c r="D537" s="527"/>
      <c r="E537" s="527"/>
      <c r="F537" s="527"/>
      <c r="G537" s="527"/>
      <c r="H537" s="532"/>
      <c r="I537" s="527"/>
      <c r="J537" s="527"/>
      <c r="K537" s="527"/>
      <c r="L537" s="527"/>
      <c r="M537" s="527"/>
      <c r="N537" s="527"/>
      <c r="O537" s="527"/>
      <c r="P537" s="527"/>
      <c r="Q537" s="527"/>
      <c r="R537" s="527"/>
      <c r="AC537" s="527"/>
    </row>
    <row r="538" spans="1:29" s="528" customFormat="1" hidden="1">
      <c r="A538" s="527"/>
      <c r="B538" s="527"/>
      <c r="C538" s="527"/>
      <c r="D538" s="527"/>
      <c r="E538" s="527"/>
      <c r="F538" s="527"/>
      <c r="G538" s="527"/>
      <c r="H538" s="532"/>
      <c r="I538" s="527"/>
      <c r="J538" s="527"/>
      <c r="K538" s="527"/>
      <c r="L538" s="527"/>
      <c r="M538" s="527"/>
      <c r="N538" s="527"/>
      <c r="O538" s="527"/>
      <c r="P538" s="527"/>
      <c r="Q538" s="527"/>
      <c r="R538" s="527"/>
      <c r="AC538" s="527"/>
    </row>
    <row r="539" spans="1:29" s="528" customFormat="1" hidden="1">
      <c r="A539" s="527"/>
      <c r="B539" s="527"/>
      <c r="C539" s="527"/>
      <c r="D539" s="527"/>
      <c r="E539" s="527"/>
      <c r="F539" s="527"/>
      <c r="G539" s="527"/>
      <c r="H539" s="532"/>
      <c r="I539" s="527"/>
      <c r="J539" s="527"/>
      <c r="K539" s="527"/>
      <c r="L539" s="527"/>
      <c r="M539" s="527"/>
      <c r="N539" s="527"/>
      <c r="O539" s="527"/>
      <c r="P539" s="527"/>
      <c r="Q539" s="527"/>
      <c r="R539" s="527"/>
      <c r="AC539" s="527"/>
    </row>
    <row r="540" spans="1:29" s="528" customFormat="1" hidden="1">
      <c r="A540" s="527"/>
      <c r="B540" s="527"/>
      <c r="C540" s="527"/>
      <c r="D540" s="527"/>
      <c r="E540" s="527"/>
      <c r="F540" s="527"/>
      <c r="G540" s="527"/>
      <c r="H540" s="532"/>
      <c r="I540" s="527"/>
      <c r="J540" s="527"/>
      <c r="K540" s="527"/>
      <c r="L540" s="527"/>
      <c r="M540" s="527"/>
      <c r="N540" s="527"/>
      <c r="O540" s="527"/>
      <c r="P540" s="527"/>
      <c r="Q540" s="527"/>
      <c r="R540" s="527"/>
      <c r="AC540" s="527"/>
    </row>
    <row r="541" spans="1:29" s="528" customFormat="1" hidden="1">
      <c r="A541" s="527"/>
      <c r="B541" s="527"/>
      <c r="C541" s="527"/>
      <c r="D541" s="527"/>
      <c r="E541" s="527"/>
      <c r="F541" s="527"/>
      <c r="G541" s="527"/>
      <c r="H541" s="532"/>
      <c r="I541" s="527"/>
      <c r="J541" s="527"/>
      <c r="K541" s="527"/>
      <c r="L541" s="527"/>
      <c r="M541" s="527"/>
      <c r="N541" s="527"/>
      <c r="O541" s="527"/>
      <c r="P541" s="527"/>
      <c r="Q541" s="527"/>
      <c r="R541" s="527"/>
      <c r="AC541" s="527"/>
    </row>
    <row r="542" spans="1:29" s="528" customFormat="1" hidden="1">
      <c r="A542" s="527"/>
      <c r="B542" s="527"/>
      <c r="C542" s="527"/>
      <c r="D542" s="527"/>
      <c r="E542" s="527"/>
      <c r="F542" s="527"/>
      <c r="G542" s="527"/>
      <c r="H542" s="527"/>
      <c r="I542" s="527"/>
      <c r="J542" s="527"/>
      <c r="K542" s="527"/>
      <c r="L542" s="527"/>
      <c r="M542" s="527"/>
      <c r="N542" s="527"/>
      <c r="O542" s="527"/>
      <c r="P542" s="527"/>
      <c r="Q542" s="527"/>
      <c r="R542" s="527"/>
      <c r="AC542" s="527"/>
    </row>
    <row r="543" spans="1:29" s="528" customFormat="1" hidden="1">
      <c r="A543" s="527"/>
      <c r="B543" s="527"/>
      <c r="C543" s="527"/>
      <c r="D543" s="527"/>
      <c r="E543" s="527"/>
      <c r="F543" s="527"/>
      <c r="G543" s="527"/>
      <c r="H543" s="527"/>
      <c r="I543" s="527"/>
      <c r="J543" s="527"/>
      <c r="K543" s="527"/>
      <c r="L543" s="527"/>
      <c r="M543" s="527"/>
      <c r="N543" s="527"/>
      <c r="O543" s="527"/>
      <c r="P543" s="527"/>
      <c r="Q543" s="527"/>
      <c r="R543" s="527"/>
      <c r="AC543" s="527"/>
    </row>
    <row r="544" spans="1:29" s="528" customFormat="1" hidden="1">
      <c r="A544" s="527"/>
      <c r="B544" s="527"/>
      <c r="C544" s="527"/>
      <c r="D544" s="527"/>
      <c r="E544" s="527"/>
      <c r="F544" s="527"/>
      <c r="G544" s="527"/>
      <c r="H544" s="527"/>
      <c r="I544" s="527"/>
      <c r="J544" s="527"/>
      <c r="K544" s="527"/>
      <c r="L544" s="527"/>
      <c r="M544" s="527"/>
      <c r="N544" s="527"/>
      <c r="O544" s="527"/>
      <c r="P544" s="527"/>
      <c r="Q544" s="527"/>
      <c r="R544" s="527"/>
      <c r="AC544" s="527"/>
    </row>
    <row r="545" spans="1:29" s="528" customFormat="1" hidden="1">
      <c r="A545" s="527"/>
      <c r="B545" s="527"/>
      <c r="C545" s="527"/>
      <c r="D545" s="527"/>
      <c r="E545" s="527"/>
      <c r="F545" s="527"/>
      <c r="G545" s="527"/>
      <c r="H545" s="527"/>
      <c r="I545" s="527"/>
      <c r="J545" s="527"/>
      <c r="K545" s="527"/>
      <c r="L545" s="527"/>
      <c r="M545" s="527"/>
      <c r="N545" s="527"/>
      <c r="O545" s="527"/>
      <c r="P545" s="527"/>
      <c r="Q545" s="527"/>
      <c r="R545" s="527"/>
      <c r="AC545" s="527"/>
    </row>
    <row r="546" spans="1:29" s="528" customFormat="1" hidden="1">
      <c r="A546" s="527"/>
      <c r="B546" s="527"/>
      <c r="C546" s="527"/>
      <c r="D546" s="527"/>
      <c r="E546" s="527"/>
      <c r="F546" s="527"/>
      <c r="G546" s="527"/>
      <c r="H546" s="527"/>
      <c r="I546" s="527"/>
      <c r="J546" s="527"/>
      <c r="K546" s="527"/>
      <c r="L546" s="527"/>
      <c r="M546" s="527"/>
      <c r="N546" s="527"/>
      <c r="O546" s="527"/>
      <c r="P546" s="527"/>
      <c r="Q546" s="527"/>
      <c r="R546" s="527"/>
      <c r="AC546" s="527"/>
    </row>
    <row r="547" spans="1:29" s="528" customFormat="1" hidden="1">
      <c r="A547" s="527"/>
      <c r="B547" s="527"/>
      <c r="C547" s="527"/>
      <c r="D547" s="527"/>
      <c r="E547" s="527"/>
      <c r="F547" s="527"/>
      <c r="G547" s="527"/>
      <c r="H547" s="527"/>
      <c r="I547" s="527"/>
      <c r="J547" s="527"/>
      <c r="K547" s="527"/>
      <c r="L547" s="527"/>
      <c r="M547" s="527"/>
      <c r="N547" s="527"/>
      <c r="O547" s="527"/>
      <c r="P547" s="527"/>
      <c r="Q547" s="527"/>
      <c r="R547" s="527"/>
      <c r="AC547" s="527"/>
    </row>
    <row r="548" spans="1:29" s="528" customFormat="1" hidden="1">
      <c r="A548" s="527"/>
      <c r="B548" s="527"/>
      <c r="C548" s="527"/>
      <c r="D548" s="527"/>
      <c r="E548" s="527"/>
      <c r="F548" s="527"/>
      <c r="G548" s="527"/>
      <c r="H548" s="527"/>
      <c r="I548" s="527"/>
      <c r="J548" s="527"/>
      <c r="K548" s="527"/>
      <c r="L548" s="527"/>
      <c r="M548" s="527"/>
      <c r="N548" s="527"/>
      <c r="O548" s="527"/>
      <c r="P548" s="527"/>
      <c r="Q548" s="527"/>
      <c r="R548" s="527"/>
      <c r="AC548" s="527"/>
    </row>
    <row r="549" spans="1:29" s="528" customFormat="1" hidden="1">
      <c r="A549" s="527"/>
      <c r="B549" s="527"/>
      <c r="C549" s="527"/>
      <c r="D549" s="527"/>
      <c r="E549" s="527"/>
      <c r="F549" s="527"/>
      <c r="G549" s="527"/>
      <c r="H549" s="527"/>
      <c r="I549" s="527"/>
      <c r="J549" s="527"/>
      <c r="K549" s="527"/>
      <c r="L549" s="527"/>
      <c r="M549" s="527"/>
      <c r="N549" s="527"/>
      <c r="O549" s="527"/>
      <c r="P549" s="527"/>
      <c r="Q549" s="527"/>
      <c r="R549" s="527"/>
      <c r="AC549" s="527"/>
    </row>
    <row r="550" spans="1:29" s="528" customFormat="1" hidden="1">
      <c r="A550" s="527"/>
      <c r="B550" s="527"/>
      <c r="C550" s="527"/>
      <c r="D550" s="527"/>
      <c r="E550" s="527"/>
      <c r="F550" s="527"/>
      <c r="G550" s="527"/>
      <c r="H550" s="527"/>
      <c r="I550" s="527"/>
      <c r="J550" s="527"/>
      <c r="K550" s="527"/>
      <c r="L550" s="527"/>
      <c r="M550" s="527"/>
      <c r="N550" s="527"/>
      <c r="O550" s="527"/>
      <c r="P550" s="527"/>
      <c r="Q550" s="527"/>
      <c r="R550" s="527"/>
      <c r="AC550" s="527"/>
    </row>
    <row r="551" spans="1:29" s="528" customFormat="1" hidden="1">
      <c r="A551" s="527"/>
      <c r="B551" s="527"/>
      <c r="C551" s="527"/>
      <c r="D551" s="527"/>
      <c r="E551" s="527"/>
      <c r="F551" s="527"/>
      <c r="G551" s="527"/>
      <c r="H551" s="527"/>
      <c r="I551" s="527"/>
      <c r="J551" s="527"/>
      <c r="K551" s="527"/>
      <c r="L551" s="527"/>
      <c r="M551" s="527"/>
      <c r="N551" s="527"/>
      <c r="O551" s="527"/>
      <c r="P551" s="527"/>
      <c r="Q551" s="527"/>
      <c r="R551" s="527"/>
      <c r="AC551" s="527"/>
    </row>
    <row r="552" spans="1:29" s="528" customFormat="1" hidden="1">
      <c r="A552" s="527"/>
      <c r="B552" s="527"/>
      <c r="C552" s="527"/>
      <c r="D552" s="527"/>
      <c r="E552" s="527"/>
      <c r="F552" s="527"/>
      <c r="G552" s="527"/>
      <c r="H552" s="527"/>
      <c r="I552" s="527"/>
      <c r="J552" s="527"/>
      <c r="K552" s="527"/>
      <c r="L552" s="527"/>
      <c r="M552" s="527"/>
      <c r="N552" s="527"/>
      <c r="O552" s="527"/>
      <c r="P552" s="527"/>
      <c r="Q552" s="527"/>
      <c r="R552" s="527"/>
      <c r="AC552" s="527"/>
    </row>
    <row r="553" spans="1:29" s="528" customFormat="1" hidden="1">
      <c r="A553" s="527"/>
      <c r="B553" s="527"/>
      <c r="C553" s="527"/>
      <c r="D553" s="527"/>
      <c r="E553" s="527"/>
      <c r="F553" s="527"/>
      <c r="G553" s="527"/>
      <c r="H553" s="527"/>
      <c r="I553" s="527"/>
      <c r="J553" s="527"/>
      <c r="K553" s="527"/>
      <c r="L553" s="527"/>
      <c r="M553" s="527"/>
      <c r="N553" s="527"/>
      <c r="O553" s="527"/>
      <c r="P553" s="527"/>
      <c r="Q553" s="527"/>
      <c r="R553" s="527"/>
      <c r="AC553" s="527"/>
    </row>
    <row r="554" spans="1:29" s="528" customFormat="1" hidden="1">
      <c r="A554" s="527"/>
      <c r="B554" s="527"/>
      <c r="C554" s="527"/>
      <c r="D554" s="527"/>
      <c r="E554" s="527"/>
      <c r="F554" s="527"/>
      <c r="G554" s="527"/>
      <c r="H554" s="527"/>
      <c r="I554" s="527"/>
      <c r="J554" s="527"/>
      <c r="K554" s="527"/>
      <c r="L554" s="527"/>
      <c r="M554" s="527"/>
      <c r="N554" s="527"/>
      <c r="O554" s="527"/>
      <c r="P554" s="527"/>
      <c r="Q554" s="527"/>
      <c r="R554" s="527"/>
      <c r="AC554" s="527"/>
    </row>
    <row r="555" spans="1:29" s="528" customFormat="1" hidden="1">
      <c r="A555" s="527"/>
      <c r="B555" s="527"/>
      <c r="C555" s="527"/>
      <c r="D555" s="527"/>
      <c r="E555" s="527"/>
      <c r="F555" s="527"/>
      <c r="G555" s="527"/>
      <c r="H555" s="527"/>
      <c r="I555" s="527"/>
      <c r="J555" s="527"/>
      <c r="K555" s="527"/>
      <c r="L555" s="527"/>
      <c r="M555" s="527"/>
      <c r="N555" s="527"/>
      <c r="O555" s="527"/>
      <c r="P555" s="527"/>
      <c r="Q555" s="527"/>
      <c r="R555" s="527"/>
      <c r="AC555" s="527"/>
    </row>
    <row r="556" spans="1:29" s="528" customFormat="1" hidden="1">
      <c r="A556" s="527"/>
      <c r="B556" s="527"/>
      <c r="C556" s="527"/>
      <c r="D556" s="527"/>
      <c r="E556" s="527"/>
      <c r="F556" s="527"/>
      <c r="G556" s="527"/>
      <c r="H556" s="527"/>
      <c r="I556" s="527"/>
      <c r="J556" s="527"/>
      <c r="K556" s="527"/>
      <c r="L556" s="527"/>
      <c r="M556" s="527"/>
      <c r="N556" s="527"/>
      <c r="O556" s="527"/>
      <c r="P556" s="527"/>
      <c r="Q556" s="527"/>
      <c r="R556" s="527"/>
      <c r="AC556" s="527"/>
    </row>
    <row r="557" spans="1:29" s="528" customFormat="1" hidden="1">
      <c r="A557" s="527"/>
      <c r="B557" s="527"/>
      <c r="C557" s="527"/>
      <c r="D557" s="527"/>
      <c r="E557" s="527"/>
      <c r="F557" s="527"/>
      <c r="G557" s="527"/>
      <c r="H557" s="527"/>
      <c r="I557" s="527"/>
      <c r="J557" s="527"/>
      <c r="K557" s="527"/>
      <c r="L557" s="527"/>
      <c r="M557" s="527"/>
      <c r="N557" s="527"/>
      <c r="O557" s="527"/>
      <c r="P557" s="527"/>
      <c r="Q557" s="527"/>
      <c r="R557" s="527"/>
      <c r="AC557" s="527"/>
    </row>
    <row r="558" spans="1:29" s="528" customFormat="1" hidden="1">
      <c r="A558" s="527"/>
      <c r="B558" s="527"/>
      <c r="C558" s="527"/>
      <c r="D558" s="527"/>
      <c r="E558" s="527"/>
      <c r="F558" s="527"/>
      <c r="G558" s="527"/>
      <c r="H558" s="527"/>
      <c r="I558" s="527"/>
      <c r="J558" s="527"/>
      <c r="K558" s="527"/>
      <c r="L558" s="527"/>
      <c r="M558" s="527"/>
      <c r="N558" s="527"/>
      <c r="O558" s="527"/>
      <c r="P558" s="527"/>
      <c r="Q558" s="527"/>
      <c r="R558" s="527"/>
      <c r="AC558" s="527"/>
    </row>
    <row r="559" spans="1:29" s="528" customFormat="1" hidden="1">
      <c r="A559" s="527"/>
      <c r="B559" s="527"/>
      <c r="C559" s="527"/>
      <c r="D559" s="527"/>
      <c r="E559" s="527"/>
      <c r="F559" s="527"/>
      <c r="G559" s="527"/>
      <c r="H559" s="527"/>
      <c r="I559" s="527"/>
      <c r="J559" s="527"/>
      <c r="K559" s="527"/>
      <c r="L559" s="527"/>
      <c r="M559" s="527"/>
      <c r="N559" s="527"/>
      <c r="O559" s="527"/>
      <c r="P559" s="527"/>
      <c r="Q559" s="527"/>
      <c r="R559" s="527"/>
      <c r="AC559" s="527"/>
    </row>
    <row r="560" spans="1:29" s="528" customFormat="1" hidden="1">
      <c r="A560" s="527"/>
      <c r="B560" s="527"/>
      <c r="C560" s="527"/>
      <c r="D560" s="527"/>
      <c r="E560" s="527"/>
      <c r="F560" s="527"/>
      <c r="G560" s="527"/>
      <c r="H560" s="527"/>
      <c r="I560" s="527"/>
      <c r="J560" s="527"/>
      <c r="K560" s="527"/>
      <c r="L560" s="527"/>
      <c r="M560" s="527"/>
      <c r="N560" s="527"/>
      <c r="O560" s="527"/>
      <c r="P560" s="527"/>
      <c r="Q560" s="527"/>
      <c r="R560" s="527"/>
      <c r="AC560" s="527"/>
    </row>
    <row r="561" spans="1:29" s="528" customFormat="1" hidden="1">
      <c r="A561" s="527"/>
      <c r="B561" s="527"/>
      <c r="C561" s="527"/>
      <c r="D561" s="527"/>
      <c r="E561" s="527"/>
      <c r="F561" s="527"/>
      <c r="G561" s="527"/>
      <c r="H561" s="527"/>
      <c r="I561" s="527"/>
      <c r="J561" s="527"/>
      <c r="K561" s="527"/>
      <c r="L561" s="527"/>
      <c r="M561" s="527"/>
      <c r="N561" s="527"/>
      <c r="O561" s="527"/>
      <c r="P561" s="527"/>
      <c r="Q561" s="527"/>
      <c r="R561" s="527"/>
      <c r="AC561" s="527"/>
    </row>
    <row r="562" spans="1:29" s="528" customFormat="1" hidden="1">
      <c r="A562" s="527"/>
      <c r="B562" s="527"/>
      <c r="C562" s="527"/>
      <c r="D562" s="527"/>
      <c r="E562" s="527"/>
      <c r="F562" s="527"/>
      <c r="G562" s="527"/>
      <c r="H562" s="527"/>
      <c r="I562" s="527"/>
      <c r="J562" s="527"/>
      <c r="K562" s="527"/>
      <c r="L562" s="527"/>
      <c r="M562" s="527"/>
      <c r="N562" s="527"/>
      <c r="O562" s="527"/>
      <c r="P562" s="527"/>
      <c r="Q562" s="527"/>
      <c r="R562" s="527"/>
      <c r="AC562" s="527"/>
    </row>
    <row r="563" spans="1:29" s="528" customFormat="1" hidden="1">
      <c r="A563" s="527"/>
      <c r="B563" s="527"/>
      <c r="C563" s="527"/>
      <c r="D563" s="527"/>
      <c r="E563" s="527"/>
      <c r="F563" s="527"/>
      <c r="G563" s="527"/>
      <c r="H563" s="527"/>
      <c r="I563" s="527"/>
      <c r="J563" s="527"/>
      <c r="K563" s="527"/>
      <c r="L563" s="527"/>
      <c r="M563" s="527"/>
      <c r="N563" s="527"/>
      <c r="O563" s="527"/>
      <c r="P563" s="527"/>
      <c r="Q563" s="527"/>
      <c r="R563" s="527"/>
      <c r="AC563" s="527"/>
    </row>
    <row r="564" spans="1:29" s="528" customFormat="1" hidden="1">
      <c r="A564" s="527"/>
      <c r="B564" s="527"/>
      <c r="C564" s="527"/>
      <c r="D564" s="527"/>
      <c r="E564" s="527"/>
      <c r="F564" s="527"/>
      <c r="G564" s="527"/>
      <c r="H564" s="527"/>
      <c r="I564" s="527"/>
      <c r="J564" s="527"/>
      <c r="K564" s="527"/>
      <c r="L564" s="527"/>
      <c r="M564" s="527"/>
      <c r="N564" s="527"/>
      <c r="O564" s="527"/>
      <c r="P564" s="527"/>
      <c r="Q564" s="527"/>
      <c r="R564" s="527"/>
      <c r="AC564" s="527"/>
    </row>
    <row r="565" spans="1:29" s="528" customFormat="1" hidden="1">
      <c r="A565" s="527"/>
      <c r="B565" s="527"/>
      <c r="C565" s="527"/>
      <c r="D565" s="527"/>
      <c r="E565" s="527"/>
      <c r="F565" s="527"/>
      <c r="G565" s="527"/>
      <c r="H565" s="527"/>
      <c r="I565" s="527"/>
      <c r="J565" s="527"/>
      <c r="K565" s="527"/>
      <c r="L565" s="527"/>
      <c r="M565" s="527"/>
      <c r="N565" s="527"/>
      <c r="O565" s="527"/>
      <c r="P565" s="527"/>
      <c r="Q565" s="527"/>
      <c r="R565" s="527"/>
      <c r="AC565" s="527"/>
    </row>
    <row r="566" spans="1:29" s="528" customFormat="1" hidden="1">
      <c r="A566" s="527"/>
      <c r="B566" s="527"/>
      <c r="C566" s="527"/>
      <c r="D566" s="527"/>
      <c r="E566" s="527"/>
      <c r="F566" s="527"/>
      <c r="G566" s="527"/>
      <c r="H566" s="527"/>
      <c r="I566" s="527"/>
      <c r="J566" s="527"/>
      <c r="K566" s="527"/>
      <c r="L566" s="527"/>
      <c r="M566" s="527"/>
      <c r="N566" s="527"/>
      <c r="O566" s="527"/>
      <c r="P566" s="527"/>
      <c r="Q566" s="527"/>
      <c r="R566" s="527"/>
      <c r="AC566" s="527"/>
    </row>
    <row r="567" spans="1:29" s="528" customFormat="1" hidden="1">
      <c r="A567" s="527"/>
      <c r="B567" s="527"/>
      <c r="C567" s="527"/>
      <c r="D567" s="527"/>
      <c r="E567" s="527"/>
      <c r="F567" s="527"/>
      <c r="G567" s="527"/>
      <c r="H567" s="527"/>
      <c r="I567" s="527"/>
      <c r="J567" s="527"/>
      <c r="K567" s="527"/>
      <c r="L567" s="527"/>
      <c r="M567" s="527"/>
      <c r="N567" s="527"/>
      <c r="O567" s="527"/>
      <c r="P567" s="527"/>
      <c r="Q567" s="527"/>
      <c r="R567" s="527"/>
      <c r="AC567" s="527"/>
    </row>
    <row r="568" spans="1:29" s="528" customFormat="1" hidden="1">
      <c r="A568" s="527"/>
      <c r="B568" s="527"/>
      <c r="C568" s="527"/>
      <c r="D568" s="527"/>
      <c r="E568" s="527"/>
      <c r="F568" s="527"/>
      <c r="G568" s="527"/>
      <c r="H568" s="527"/>
      <c r="I568" s="527"/>
      <c r="J568" s="527"/>
      <c r="K568" s="527"/>
      <c r="L568" s="527"/>
      <c r="M568" s="527"/>
      <c r="N568" s="527"/>
      <c r="O568" s="527"/>
      <c r="P568" s="527"/>
      <c r="Q568" s="527"/>
      <c r="R568" s="527"/>
      <c r="AC568" s="527"/>
    </row>
    <row r="569" spans="1:29" s="528" customFormat="1" hidden="1">
      <c r="A569" s="527"/>
      <c r="B569" s="527"/>
      <c r="C569" s="527"/>
      <c r="D569" s="527"/>
      <c r="E569" s="527"/>
      <c r="F569" s="527"/>
      <c r="G569" s="527"/>
      <c r="H569" s="527"/>
      <c r="I569" s="527"/>
      <c r="J569" s="527"/>
      <c r="K569" s="527"/>
      <c r="L569" s="527"/>
      <c r="M569" s="527"/>
      <c r="N569" s="527"/>
      <c r="O569" s="527"/>
      <c r="P569" s="527"/>
      <c r="Q569" s="527"/>
      <c r="R569" s="527"/>
      <c r="AC569" s="527"/>
    </row>
    <row r="570" spans="1:29" s="528" customFormat="1" hidden="1">
      <c r="A570" s="527"/>
      <c r="B570" s="527"/>
      <c r="C570" s="527"/>
      <c r="D570" s="527"/>
      <c r="E570" s="527"/>
      <c r="F570" s="527"/>
      <c r="G570" s="527"/>
      <c r="H570" s="527"/>
      <c r="I570" s="527"/>
      <c r="J570" s="527"/>
      <c r="K570" s="527"/>
      <c r="L570" s="527"/>
      <c r="M570" s="527"/>
      <c r="N570" s="527"/>
      <c r="O570" s="527"/>
      <c r="P570" s="527"/>
      <c r="Q570" s="527"/>
      <c r="R570" s="527"/>
      <c r="AC570" s="527"/>
    </row>
    <row r="571" spans="1:29" s="528" customFormat="1" hidden="1">
      <c r="A571" s="527"/>
      <c r="B571" s="527"/>
      <c r="C571" s="527"/>
      <c r="D571" s="527"/>
      <c r="E571" s="527"/>
      <c r="F571" s="527"/>
      <c r="G571" s="527"/>
      <c r="H571" s="527"/>
      <c r="I571" s="527"/>
      <c r="J571" s="527"/>
      <c r="K571" s="527"/>
      <c r="L571" s="527"/>
      <c r="M571" s="527"/>
      <c r="N571" s="527"/>
      <c r="O571" s="527"/>
      <c r="P571" s="527"/>
      <c r="Q571" s="527"/>
      <c r="R571" s="527"/>
      <c r="AC571" s="527"/>
    </row>
    <row r="572" spans="1:29" s="528" customFormat="1" hidden="1">
      <c r="A572" s="527"/>
      <c r="B572" s="527"/>
      <c r="C572" s="527"/>
      <c r="D572" s="527"/>
      <c r="E572" s="527"/>
      <c r="F572" s="527"/>
      <c r="G572" s="527"/>
      <c r="H572" s="527"/>
      <c r="I572" s="527"/>
      <c r="J572" s="527"/>
      <c r="K572" s="527"/>
      <c r="L572" s="527"/>
      <c r="M572" s="527"/>
      <c r="N572" s="527"/>
      <c r="O572" s="527"/>
      <c r="P572" s="527"/>
      <c r="Q572" s="527"/>
      <c r="R572" s="527"/>
      <c r="AC572" s="527"/>
    </row>
    <row r="573" spans="1:29" s="528" customFormat="1" hidden="1">
      <c r="A573" s="527"/>
      <c r="B573" s="527"/>
      <c r="C573" s="527"/>
      <c r="D573" s="527"/>
      <c r="E573" s="527"/>
      <c r="F573" s="527"/>
      <c r="G573" s="527"/>
      <c r="H573" s="527"/>
      <c r="I573" s="527"/>
      <c r="J573" s="527"/>
      <c r="K573" s="527"/>
      <c r="L573" s="527"/>
      <c r="M573" s="527"/>
      <c r="N573" s="527"/>
      <c r="O573" s="527"/>
      <c r="P573" s="527"/>
      <c r="Q573" s="527"/>
      <c r="R573" s="527"/>
      <c r="AC573" s="527"/>
    </row>
    <row r="574" spans="1:29" s="528" customFormat="1" hidden="1">
      <c r="A574" s="527"/>
      <c r="B574" s="527"/>
      <c r="C574" s="527"/>
      <c r="D574" s="527"/>
      <c r="E574" s="527"/>
      <c r="F574" s="527"/>
      <c r="G574" s="527"/>
      <c r="H574" s="527"/>
      <c r="I574" s="527"/>
      <c r="J574" s="527"/>
      <c r="K574" s="527"/>
      <c r="L574" s="527"/>
      <c r="M574" s="527"/>
      <c r="N574" s="527"/>
      <c r="O574" s="527"/>
      <c r="P574" s="527"/>
      <c r="Q574" s="527"/>
      <c r="R574" s="527"/>
      <c r="AC574" s="527"/>
    </row>
    <row r="575" spans="1:29" s="528" customFormat="1" hidden="1">
      <c r="A575" s="527"/>
      <c r="B575" s="527"/>
      <c r="C575" s="527"/>
      <c r="D575" s="527"/>
      <c r="E575" s="527"/>
      <c r="F575" s="527"/>
      <c r="G575" s="527"/>
      <c r="H575" s="527"/>
      <c r="I575" s="527"/>
      <c r="J575" s="527"/>
      <c r="K575" s="527"/>
      <c r="L575" s="527"/>
      <c r="M575" s="527"/>
      <c r="N575" s="527"/>
      <c r="O575" s="527"/>
      <c r="P575" s="527"/>
      <c r="Q575" s="527"/>
      <c r="R575" s="527"/>
      <c r="AC575" s="527"/>
    </row>
    <row r="576" spans="1:29" s="528" customFormat="1" hidden="1">
      <c r="A576" s="527"/>
      <c r="B576" s="527"/>
      <c r="C576" s="527"/>
      <c r="D576" s="527"/>
      <c r="E576" s="527"/>
      <c r="F576" s="527"/>
      <c r="G576" s="527"/>
      <c r="H576" s="527"/>
      <c r="I576" s="527"/>
      <c r="J576" s="527"/>
      <c r="K576" s="527"/>
      <c r="L576" s="527"/>
      <c r="M576" s="527"/>
      <c r="N576" s="527"/>
      <c r="O576" s="527"/>
      <c r="P576" s="527"/>
      <c r="Q576" s="527"/>
      <c r="R576" s="527"/>
      <c r="AC576" s="527"/>
    </row>
    <row r="577" spans="1:29" s="528" customFormat="1" hidden="1">
      <c r="A577" s="527"/>
      <c r="B577" s="527"/>
      <c r="C577" s="527"/>
      <c r="D577" s="527"/>
      <c r="E577" s="527"/>
      <c r="F577" s="527"/>
      <c r="G577" s="527"/>
      <c r="H577" s="527"/>
      <c r="I577" s="527"/>
      <c r="J577" s="527"/>
      <c r="K577" s="527"/>
      <c r="L577" s="527"/>
      <c r="M577" s="527"/>
      <c r="N577" s="527"/>
      <c r="O577" s="527"/>
      <c r="P577" s="527"/>
      <c r="Q577" s="527"/>
      <c r="R577" s="527"/>
      <c r="AC577" s="527"/>
    </row>
    <row r="578" spans="1:29" s="528" customFormat="1" hidden="1">
      <c r="A578" s="527"/>
      <c r="B578" s="527"/>
      <c r="C578" s="527"/>
      <c r="D578" s="527"/>
      <c r="E578" s="527"/>
      <c r="F578" s="527"/>
      <c r="G578" s="527"/>
      <c r="H578" s="527"/>
      <c r="I578" s="527"/>
      <c r="J578" s="527"/>
      <c r="K578" s="527"/>
      <c r="L578" s="527"/>
      <c r="M578" s="527"/>
      <c r="N578" s="527"/>
      <c r="O578" s="527"/>
      <c r="P578" s="527"/>
      <c r="Q578" s="527"/>
      <c r="R578" s="527"/>
      <c r="AC578" s="527"/>
    </row>
    <row r="579" spans="1:29" s="528" customFormat="1" hidden="1">
      <c r="A579" s="527"/>
      <c r="B579" s="527"/>
      <c r="C579" s="527"/>
      <c r="D579" s="527"/>
      <c r="E579" s="527"/>
      <c r="F579" s="527"/>
      <c r="G579" s="527"/>
      <c r="H579" s="527"/>
      <c r="I579" s="527"/>
      <c r="J579" s="527"/>
      <c r="K579" s="527"/>
      <c r="L579" s="527"/>
      <c r="M579" s="527"/>
      <c r="N579" s="527"/>
      <c r="O579" s="527"/>
      <c r="P579" s="527"/>
      <c r="Q579" s="527"/>
      <c r="R579" s="527"/>
      <c r="AC579" s="527"/>
    </row>
    <row r="580" spans="1:29" s="528" customFormat="1" hidden="1">
      <c r="A580" s="527"/>
      <c r="B580" s="527"/>
      <c r="C580" s="527"/>
      <c r="D580" s="527"/>
      <c r="E580" s="527"/>
      <c r="F580" s="527"/>
      <c r="G580" s="527"/>
      <c r="H580" s="527"/>
      <c r="I580" s="527"/>
      <c r="J580" s="527"/>
      <c r="K580" s="527"/>
      <c r="L580" s="527"/>
      <c r="M580" s="527"/>
      <c r="N580" s="527"/>
      <c r="O580" s="527"/>
      <c r="P580" s="527"/>
      <c r="Q580" s="527"/>
      <c r="R580" s="527"/>
      <c r="AC580" s="527"/>
    </row>
    <row r="581" spans="1:29" s="528" customFormat="1" hidden="1">
      <c r="A581" s="527"/>
      <c r="B581" s="527"/>
      <c r="C581" s="527"/>
      <c r="D581" s="527"/>
      <c r="E581" s="527"/>
      <c r="F581" s="527"/>
      <c r="G581" s="527"/>
      <c r="H581" s="527"/>
      <c r="I581" s="527"/>
      <c r="J581" s="527"/>
      <c r="K581" s="527"/>
      <c r="L581" s="527"/>
      <c r="M581" s="527"/>
      <c r="N581" s="527"/>
      <c r="O581" s="527"/>
      <c r="P581" s="527"/>
      <c r="Q581" s="527"/>
      <c r="R581" s="527"/>
      <c r="AC581" s="527"/>
    </row>
    <row r="582" spans="1:29" s="528" customFormat="1" hidden="1">
      <c r="A582" s="527"/>
      <c r="B582" s="527"/>
      <c r="C582" s="527"/>
      <c r="D582" s="527"/>
      <c r="E582" s="527"/>
      <c r="F582" s="527"/>
      <c r="G582" s="527"/>
      <c r="H582" s="527"/>
      <c r="I582" s="527"/>
      <c r="J582" s="527"/>
      <c r="K582" s="527"/>
      <c r="L582" s="527"/>
      <c r="M582" s="527"/>
      <c r="N582" s="527"/>
      <c r="O582" s="527"/>
      <c r="P582" s="527"/>
      <c r="Q582" s="527"/>
      <c r="R582" s="527"/>
      <c r="AC582" s="527"/>
    </row>
    <row r="583" spans="1:29" s="528" customFormat="1" hidden="1">
      <c r="A583" s="527"/>
      <c r="B583" s="527"/>
      <c r="C583" s="527"/>
      <c r="D583" s="527"/>
      <c r="E583" s="527"/>
      <c r="F583" s="527"/>
      <c r="G583" s="527"/>
      <c r="H583" s="527"/>
      <c r="I583" s="527"/>
      <c r="J583" s="527"/>
      <c r="K583" s="527"/>
      <c r="L583" s="527"/>
      <c r="M583" s="527"/>
      <c r="N583" s="527"/>
      <c r="O583" s="527"/>
      <c r="P583" s="527"/>
      <c r="Q583" s="527"/>
      <c r="R583" s="527"/>
      <c r="AC583" s="527"/>
    </row>
    <row r="584" spans="1:29" s="528" customFormat="1" hidden="1">
      <c r="A584" s="527"/>
      <c r="B584" s="527"/>
      <c r="C584" s="527"/>
      <c r="D584" s="527"/>
      <c r="E584" s="527"/>
      <c r="F584" s="527"/>
      <c r="G584" s="527"/>
      <c r="H584" s="527"/>
      <c r="I584" s="527"/>
      <c r="J584" s="527"/>
      <c r="K584" s="527"/>
      <c r="L584" s="527"/>
      <c r="M584" s="527"/>
      <c r="N584" s="527"/>
      <c r="O584" s="527"/>
      <c r="P584" s="527"/>
      <c r="Q584" s="527"/>
      <c r="R584" s="527"/>
      <c r="AC584" s="527"/>
    </row>
    <row r="585" spans="1:29" s="528" customFormat="1" hidden="1">
      <c r="A585" s="527"/>
      <c r="B585" s="527"/>
      <c r="C585" s="527"/>
      <c r="D585" s="527"/>
      <c r="E585" s="527"/>
      <c r="F585" s="527"/>
      <c r="G585" s="527"/>
      <c r="H585" s="527"/>
      <c r="I585" s="527"/>
      <c r="J585" s="527"/>
      <c r="K585" s="527"/>
      <c r="L585" s="527"/>
      <c r="M585" s="527"/>
      <c r="N585" s="527"/>
      <c r="O585" s="527"/>
      <c r="P585" s="527"/>
      <c r="Q585" s="527"/>
      <c r="R585" s="527"/>
      <c r="AC585" s="527"/>
    </row>
    <row r="586" spans="1:29" s="528" customFormat="1" hidden="1">
      <c r="A586" s="527"/>
      <c r="B586" s="527"/>
      <c r="C586" s="527"/>
      <c r="D586" s="527"/>
      <c r="E586" s="527"/>
      <c r="F586" s="527"/>
      <c r="G586" s="527"/>
      <c r="H586" s="527"/>
      <c r="I586" s="527"/>
      <c r="J586" s="527"/>
      <c r="K586" s="527"/>
      <c r="L586" s="527"/>
      <c r="M586" s="527"/>
      <c r="N586" s="527"/>
      <c r="O586" s="527"/>
      <c r="P586" s="527"/>
      <c r="Q586" s="527"/>
      <c r="R586" s="527"/>
      <c r="AC586" s="527"/>
    </row>
    <row r="587" spans="1:29" s="528" customFormat="1" hidden="1">
      <c r="A587" s="527"/>
      <c r="B587" s="527"/>
      <c r="C587" s="527"/>
      <c r="D587" s="527"/>
      <c r="E587" s="527"/>
      <c r="F587" s="527"/>
      <c r="G587" s="527"/>
      <c r="H587" s="527"/>
      <c r="I587" s="527"/>
      <c r="J587" s="527"/>
      <c r="K587" s="527"/>
      <c r="L587" s="527"/>
      <c r="M587" s="527"/>
      <c r="N587" s="527"/>
      <c r="O587" s="527"/>
      <c r="P587" s="527"/>
      <c r="Q587" s="527"/>
      <c r="R587" s="527"/>
      <c r="AC587" s="527"/>
    </row>
    <row r="588" spans="1:29" s="528" customFormat="1" hidden="1">
      <c r="A588" s="527"/>
      <c r="B588" s="527"/>
      <c r="C588" s="527"/>
      <c r="D588" s="527"/>
      <c r="E588" s="527"/>
      <c r="F588" s="527"/>
      <c r="G588" s="527"/>
      <c r="H588" s="527"/>
      <c r="I588" s="527"/>
      <c r="J588" s="527"/>
      <c r="K588" s="527"/>
      <c r="L588" s="527"/>
      <c r="M588" s="527"/>
      <c r="N588" s="527"/>
      <c r="O588" s="527"/>
      <c r="P588" s="527"/>
      <c r="Q588" s="527"/>
      <c r="R588" s="527"/>
      <c r="AC588" s="527"/>
    </row>
    <row r="589" spans="1:29" s="528" customFormat="1" hidden="1">
      <c r="A589" s="527"/>
      <c r="B589" s="527"/>
      <c r="C589" s="527"/>
      <c r="D589" s="527"/>
      <c r="E589" s="527"/>
      <c r="F589" s="527"/>
      <c r="G589" s="527"/>
      <c r="H589" s="527"/>
      <c r="I589" s="527"/>
      <c r="J589" s="527"/>
      <c r="K589" s="527"/>
      <c r="L589" s="527"/>
      <c r="M589" s="527"/>
      <c r="N589" s="527"/>
      <c r="O589" s="527"/>
      <c r="P589" s="527"/>
      <c r="Q589" s="527"/>
      <c r="R589" s="527"/>
      <c r="AC589" s="527"/>
    </row>
    <row r="590" spans="1:29" s="528" customFormat="1" hidden="1">
      <c r="A590" s="527"/>
      <c r="B590" s="527"/>
      <c r="C590" s="527"/>
      <c r="D590" s="527"/>
      <c r="E590" s="527"/>
      <c r="F590" s="527"/>
      <c r="G590" s="527"/>
      <c r="H590" s="527"/>
      <c r="I590" s="527"/>
      <c r="J590" s="527"/>
      <c r="K590" s="527"/>
      <c r="L590" s="527"/>
      <c r="M590" s="527"/>
      <c r="N590" s="527"/>
      <c r="O590" s="527"/>
      <c r="P590" s="527"/>
      <c r="Q590" s="527"/>
      <c r="R590" s="527"/>
      <c r="AC590" s="527"/>
    </row>
    <row r="591" spans="1:29" s="528" customFormat="1" hidden="1">
      <c r="A591" s="527"/>
      <c r="B591" s="527"/>
      <c r="C591" s="527"/>
      <c r="D591" s="527"/>
      <c r="E591" s="527"/>
      <c r="F591" s="527"/>
      <c r="G591" s="527"/>
      <c r="H591" s="527"/>
      <c r="I591" s="527"/>
      <c r="J591" s="527"/>
      <c r="K591" s="527"/>
      <c r="L591" s="527"/>
      <c r="M591" s="527"/>
      <c r="N591" s="527"/>
      <c r="O591" s="527"/>
      <c r="P591" s="527"/>
      <c r="Q591" s="527"/>
      <c r="R591" s="527"/>
      <c r="AC591" s="527"/>
    </row>
    <row r="592" spans="1:29" s="528" customFormat="1" hidden="1">
      <c r="A592" s="527"/>
      <c r="B592" s="527"/>
      <c r="C592" s="527"/>
      <c r="D592" s="527"/>
      <c r="E592" s="527"/>
      <c r="F592" s="527"/>
      <c r="G592" s="527"/>
      <c r="H592" s="527"/>
      <c r="I592" s="527"/>
      <c r="J592" s="527"/>
      <c r="K592" s="527"/>
      <c r="L592" s="527"/>
      <c r="M592" s="527"/>
      <c r="N592" s="527"/>
      <c r="O592" s="527"/>
      <c r="P592" s="527"/>
      <c r="Q592" s="527"/>
      <c r="R592" s="527"/>
      <c r="AC592" s="527"/>
    </row>
    <row r="593" spans="1:29" s="528" customFormat="1" hidden="1">
      <c r="A593" s="527"/>
      <c r="B593" s="527"/>
      <c r="C593" s="527"/>
      <c r="D593" s="527"/>
      <c r="E593" s="527"/>
      <c r="F593" s="527"/>
      <c r="G593" s="527"/>
      <c r="H593" s="527"/>
      <c r="I593" s="527"/>
      <c r="J593" s="527"/>
      <c r="K593" s="527"/>
      <c r="L593" s="527"/>
      <c r="M593" s="527"/>
      <c r="N593" s="527"/>
      <c r="O593" s="527"/>
      <c r="P593" s="527"/>
      <c r="Q593" s="527"/>
      <c r="R593" s="527"/>
      <c r="AC593" s="527"/>
    </row>
    <row r="594" spans="1:29" s="528" customFormat="1" hidden="1">
      <c r="A594" s="527"/>
      <c r="B594" s="527"/>
      <c r="C594" s="527"/>
      <c r="D594" s="527"/>
      <c r="E594" s="527"/>
      <c r="F594" s="527"/>
      <c r="G594" s="527"/>
      <c r="H594" s="527"/>
      <c r="I594" s="527"/>
      <c r="J594" s="527"/>
      <c r="K594" s="527"/>
      <c r="L594" s="527"/>
      <c r="M594" s="527"/>
      <c r="N594" s="527"/>
      <c r="O594" s="527"/>
      <c r="P594" s="527"/>
      <c r="Q594" s="527"/>
      <c r="R594" s="527"/>
      <c r="AC594" s="527"/>
    </row>
    <row r="595" spans="1:29" s="528" customFormat="1" hidden="1">
      <c r="A595" s="527"/>
      <c r="B595" s="527"/>
      <c r="C595" s="527"/>
      <c r="D595" s="527"/>
      <c r="E595" s="527"/>
      <c r="F595" s="527"/>
      <c r="G595" s="527"/>
      <c r="H595" s="527"/>
      <c r="I595" s="527"/>
      <c r="J595" s="527"/>
      <c r="K595" s="527"/>
      <c r="L595" s="527"/>
      <c r="M595" s="527"/>
      <c r="N595" s="527"/>
      <c r="O595" s="527"/>
      <c r="P595" s="527"/>
      <c r="Q595" s="527"/>
      <c r="R595" s="527"/>
      <c r="AC595" s="527"/>
    </row>
    <row r="596" spans="1:29" s="528" customFormat="1" hidden="1">
      <c r="A596" s="527"/>
      <c r="B596" s="527"/>
      <c r="C596" s="527"/>
      <c r="D596" s="527"/>
      <c r="E596" s="527"/>
      <c r="F596" s="527"/>
      <c r="G596" s="527"/>
      <c r="H596" s="527"/>
      <c r="I596" s="527"/>
      <c r="J596" s="527"/>
      <c r="K596" s="527"/>
      <c r="L596" s="527"/>
      <c r="M596" s="527"/>
      <c r="N596" s="527"/>
      <c r="O596" s="527"/>
      <c r="P596" s="527"/>
      <c r="Q596" s="527"/>
      <c r="R596" s="527"/>
      <c r="AC596" s="527"/>
    </row>
    <row r="597" spans="1:29" s="528" customFormat="1" hidden="1">
      <c r="A597" s="527"/>
      <c r="B597" s="527"/>
      <c r="C597" s="527"/>
      <c r="D597" s="527"/>
      <c r="E597" s="527"/>
      <c r="F597" s="527"/>
      <c r="G597" s="527"/>
      <c r="H597" s="527"/>
      <c r="I597" s="527"/>
      <c r="J597" s="527"/>
      <c r="K597" s="527"/>
      <c r="L597" s="527"/>
      <c r="M597" s="527"/>
      <c r="N597" s="527"/>
      <c r="O597" s="527"/>
      <c r="P597" s="527"/>
      <c r="Q597" s="527"/>
      <c r="R597" s="527"/>
      <c r="AC597" s="527"/>
    </row>
    <row r="598" spans="1:29" s="528" customFormat="1" hidden="1">
      <c r="A598" s="527"/>
      <c r="B598" s="527"/>
      <c r="C598" s="527"/>
      <c r="D598" s="527"/>
      <c r="E598" s="527"/>
      <c r="F598" s="527"/>
      <c r="G598" s="527"/>
      <c r="H598" s="527"/>
      <c r="I598" s="527"/>
      <c r="J598" s="527"/>
      <c r="K598" s="527"/>
      <c r="L598" s="527"/>
      <c r="M598" s="527"/>
      <c r="N598" s="527"/>
      <c r="O598" s="527"/>
      <c r="P598" s="527"/>
      <c r="Q598" s="527"/>
      <c r="R598" s="527"/>
      <c r="AC598" s="527"/>
    </row>
    <row r="599" spans="1:29" s="528" customFormat="1" hidden="1">
      <c r="A599" s="527"/>
      <c r="B599" s="527"/>
      <c r="C599" s="527"/>
      <c r="D599" s="527"/>
      <c r="E599" s="527"/>
      <c r="F599" s="527"/>
      <c r="G599" s="527"/>
      <c r="H599" s="527"/>
      <c r="I599" s="527"/>
      <c r="J599" s="527"/>
      <c r="K599" s="527"/>
      <c r="L599" s="527"/>
      <c r="M599" s="527"/>
      <c r="N599" s="527"/>
      <c r="O599" s="527"/>
      <c r="P599" s="527"/>
      <c r="Q599" s="527"/>
      <c r="R599" s="527"/>
      <c r="AC599" s="527"/>
    </row>
    <row r="600" spans="1:29" s="528" customFormat="1" hidden="1">
      <c r="A600" s="527"/>
      <c r="B600" s="527"/>
      <c r="C600" s="527"/>
      <c r="D600" s="527"/>
      <c r="E600" s="527"/>
      <c r="F600" s="527"/>
      <c r="G600" s="527"/>
      <c r="H600" s="527"/>
      <c r="I600" s="527"/>
      <c r="J600" s="527"/>
      <c r="K600" s="527"/>
      <c r="L600" s="527"/>
      <c r="M600" s="527"/>
      <c r="N600" s="527"/>
      <c r="O600" s="527"/>
      <c r="P600" s="527"/>
      <c r="Q600" s="527"/>
      <c r="R600" s="527"/>
      <c r="AC600" s="527"/>
    </row>
    <row r="601" spans="1:29" s="528" customFormat="1" hidden="1">
      <c r="A601" s="527"/>
      <c r="B601" s="527"/>
      <c r="C601" s="527"/>
      <c r="D601" s="527"/>
      <c r="E601" s="527"/>
      <c r="F601" s="527"/>
      <c r="G601" s="527"/>
      <c r="H601" s="527"/>
      <c r="I601" s="527"/>
      <c r="J601" s="527"/>
      <c r="K601" s="527"/>
      <c r="L601" s="527"/>
      <c r="M601" s="527"/>
      <c r="N601" s="527"/>
      <c r="O601" s="527"/>
      <c r="P601" s="527"/>
      <c r="Q601" s="527"/>
      <c r="R601" s="527"/>
      <c r="AC601" s="527"/>
    </row>
    <row r="602" spans="1:29" s="528" customFormat="1" hidden="1">
      <c r="A602" s="527"/>
      <c r="B602" s="527"/>
      <c r="C602" s="527"/>
      <c r="D602" s="527"/>
      <c r="E602" s="527"/>
      <c r="F602" s="527"/>
      <c r="G602" s="527"/>
      <c r="H602" s="527"/>
      <c r="I602" s="527"/>
      <c r="J602" s="527"/>
      <c r="K602" s="527"/>
      <c r="L602" s="527"/>
      <c r="M602" s="527"/>
      <c r="N602" s="527"/>
      <c r="O602" s="527"/>
      <c r="P602" s="527"/>
      <c r="Q602" s="527"/>
      <c r="R602" s="527"/>
      <c r="AC602" s="527"/>
    </row>
    <row r="603" spans="1:29" s="528" customFormat="1" hidden="1">
      <c r="A603" s="527"/>
      <c r="B603" s="527"/>
      <c r="C603" s="527"/>
      <c r="D603" s="527"/>
      <c r="E603" s="527"/>
      <c r="F603" s="527"/>
      <c r="G603" s="527"/>
      <c r="H603" s="527"/>
      <c r="I603" s="527"/>
      <c r="J603" s="527"/>
      <c r="K603" s="527"/>
      <c r="L603" s="527"/>
      <c r="M603" s="527"/>
      <c r="N603" s="527"/>
      <c r="O603" s="527"/>
      <c r="P603" s="527"/>
      <c r="Q603" s="527"/>
      <c r="R603" s="527"/>
      <c r="AC603" s="527"/>
    </row>
    <row r="604" spans="1:29" s="528" customFormat="1" hidden="1">
      <c r="A604" s="527"/>
      <c r="B604" s="527"/>
      <c r="C604" s="527"/>
      <c r="D604" s="527"/>
      <c r="E604" s="527"/>
      <c r="F604" s="527"/>
      <c r="G604" s="527"/>
      <c r="H604" s="527"/>
      <c r="I604" s="527"/>
      <c r="J604" s="527"/>
      <c r="K604" s="527"/>
      <c r="L604" s="527"/>
      <c r="M604" s="527"/>
      <c r="N604" s="527"/>
      <c r="O604" s="527"/>
      <c r="P604" s="527"/>
      <c r="Q604" s="527"/>
      <c r="R604" s="527"/>
      <c r="AC604" s="527"/>
    </row>
    <row r="605" spans="1:29" s="528" customFormat="1" hidden="1">
      <c r="A605" s="527"/>
      <c r="B605" s="527"/>
      <c r="C605" s="527"/>
      <c r="D605" s="527"/>
      <c r="E605" s="527"/>
      <c r="F605" s="527"/>
      <c r="G605" s="527"/>
      <c r="H605" s="527"/>
      <c r="I605" s="527"/>
      <c r="J605" s="527"/>
      <c r="K605" s="527"/>
      <c r="L605" s="527"/>
      <c r="M605" s="527"/>
      <c r="N605" s="527"/>
      <c r="O605" s="527"/>
      <c r="P605" s="527"/>
      <c r="Q605" s="527"/>
      <c r="R605" s="527"/>
      <c r="AC605" s="527"/>
    </row>
    <row r="606" spans="1:29" s="528" customFormat="1" hidden="1">
      <c r="A606" s="527"/>
      <c r="B606" s="527"/>
      <c r="C606" s="527"/>
      <c r="D606" s="527"/>
      <c r="E606" s="527"/>
      <c r="F606" s="527"/>
      <c r="G606" s="527"/>
      <c r="H606" s="527"/>
      <c r="I606" s="527"/>
      <c r="J606" s="527"/>
      <c r="K606" s="527"/>
      <c r="L606" s="527"/>
      <c r="M606" s="527"/>
      <c r="N606" s="527"/>
      <c r="O606" s="527"/>
      <c r="P606" s="527"/>
      <c r="Q606" s="527"/>
      <c r="R606" s="527"/>
      <c r="AC606" s="527"/>
    </row>
    <row r="607" spans="1:29" s="528" customFormat="1" hidden="1">
      <c r="A607" s="527"/>
      <c r="B607" s="527"/>
      <c r="C607" s="527"/>
      <c r="D607" s="527"/>
      <c r="E607" s="527"/>
      <c r="F607" s="527"/>
      <c r="G607" s="527"/>
      <c r="H607" s="527"/>
      <c r="I607" s="527"/>
      <c r="J607" s="527"/>
      <c r="K607" s="527"/>
      <c r="L607" s="527"/>
      <c r="M607" s="527"/>
      <c r="N607" s="527"/>
      <c r="O607" s="527"/>
      <c r="P607" s="527"/>
      <c r="Q607" s="527"/>
      <c r="R607" s="527"/>
      <c r="AC607" s="527"/>
    </row>
    <row r="608" spans="1:29" s="528" customFormat="1" hidden="1">
      <c r="A608" s="527"/>
      <c r="B608" s="527"/>
      <c r="C608" s="527"/>
      <c r="D608" s="527"/>
      <c r="E608" s="527"/>
      <c r="F608" s="527"/>
      <c r="G608" s="527"/>
      <c r="H608" s="527"/>
      <c r="I608" s="527"/>
      <c r="J608" s="527"/>
      <c r="K608" s="527"/>
      <c r="L608" s="527"/>
      <c r="M608" s="527"/>
      <c r="N608" s="527"/>
      <c r="O608" s="527"/>
      <c r="P608" s="527"/>
      <c r="Q608" s="527"/>
      <c r="R608" s="527"/>
      <c r="AC608" s="527"/>
    </row>
    <row r="609" spans="1:29" s="528" customFormat="1" hidden="1">
      <c r="A609" s="527"/>
      <c r="B609" s="527"/>
      <c r="C609" s="527"/>
      <c r="D609" s="527"/>
      <c r="E609" s="527"/>
      <c r="F609" s="527"/>
      <c r="G609" s="527"/>
      <c r="H609" s="527"/>
      <c r="I609" s="527"/>
      <c r="J609" s="527"/>
      <c r="K609" s="527"/>
      <c r="L609" s="527"/>
      <c r="M609" s="527"/>
      <c r="N609" s="527"/>
      <c r="O609" s="527"/>
      <c r="P609" s="527"/>
      <c r="Q609" s="527"/>
      <c r="R609" s="527"/>
      <c r="AC609" s="527"/>
    </row>
    <row r="610" spans="1:29" s="528" customFormat="1" hidden="1">
      <c r="A610" s="527"/>
      <c r="B610" s="527"/>
      <c r="C610" s="527"/>
      <c r="D610" s="527"/>
      <c r="E610" s="527"/>
      <c r="F610" s="527"/>
      <c r="G610" s="527"/>
      <c r="H610" s="527"/>
      <c r="I610" s="527"/>
      <c r="J610" s="527"/>
      <c r="K610" s="527"/>
      <c r="L610" s="527"/>
      <c r="M610" s="527"/>
      <c r="N610" s="527"/>
      <c r="O610" s="527"/>
      <c r="P610" s="527"/>
      <c r="Q610" s="527"/>
      <c r="R610" s="527"/>
      <c r="AC610" s="527"/>
    </row>
    <row r="611" spans="1:29" s="528" customFormat="1" hidden="1">
      <c r="A611" s="527"/>
      <c r="B611" s="527"/>
      <c r="C611" s="527"/>
      <c r="D611" s="527"/>
      <c r="E611" s="527"/>
      <c r="F611" s="527"/>
      <c r="G611" s="527"/>
      <c r="H611" s="527"/>
      <c r="I611" s="527"/>
      <c r="J611" s="527"/>
      <c r="K611" s="527"/>
      <c r="L611" s="527"/>
      <c r="M611" s="527"/>
      <c r="N611" s="527"/>
      <c r="O611" s="527"/>
      <c r="P611" s="527"/>
      <c r="Q611" s="527"/>
      <c r="R611" s="527"/>
      <c r="AC611" s="527"/>
    </row>
    <row r="612" spans="1:29" s="528" customFormat="1" hidden="1">
      <c r="A612" s="527"/>
      <c r="B612" s="527"/>
      <c r="C612" s="527"/>
      <c r="D612" s="527"/>
      <c r="E612" s="527"/>
      <c r="F612" s="527"/>
      <c r="G612" s="527"/>
      <c r="H612" s="527"/>
      <c r="I612" s="527"/>
      <c r="J612" s="527"/>
      <c r="K612" s="527"/>
      <c r="L612" s="527"/>
      <c r="M612" s="527"/>
      <c r="N612" s="527"/>
      <c r="O612" s="527"/>
      <c r="P612" s="527"/>
      <c r="Q612" s="527"/>
      <c r="R612" s="527"/>
      <c r="AC612" s="527"/>
    </row>
    <row r="613" spans="1:29" s="528" customFormat="1" hidden="1">
      <c r="A613" s="527"/>
      <c r="B613" s="527"/>
      <c r="C613" s="527"/>
      <c r="D613" s="527"/>
      <c r="E613" s="527"/>
      <c r="F613" s="527"/>
      <c r="G613" s="527"/>
      <c r="H613" s="527"/>
      <c r="I613" s="527"/>
      <c r="J613" s="527"/>
      <c r="K613" s="527"/>
      <c r="L613" s="527"/>
      <c r="M613" s="527"/>
      <c r="N613" s="527"/>
      <c r="O613" s="527"/>
      <c r="P613" s="527"/>
      <c r="Q613" s="527"/>
      <c r="R613" s="527"/>
      <c r="AC613" s="527"/>
    </row>
    <row r="614" spans="1:29" s="528" customFormat="1" hidden="1">
      <c r="A614" s="527"/>
      <c r="B614" s="527"/>
      <c r="C614" s="527"/>
      <c r="D614" s="527"/>
      <c r="E614" s="527"/>
      <c r="F614" s="527"/>
      <c r="G614" s="527"/>
      <c r="H614" s="527"/>
      <c r="I614" s="527"/>
      <c r="J614" s="527"/>
      <c r="K614" s="527"/>
      <c r="L614" s="527"/>
      <c r="M614" s="527"/>
      <c r="N614" s="527"/>
      <c r="O614" s="527"/>
      <c r="P614" s="527"/>
      <c r="Q614" s="527"/>
      <c r="R614" s="527"/>
      <c r="AC614" s="527"/>
    </row>
    <row r="615" spans="1:29" s="528" customFormat="1" hidden="1">
      <c r="A615" s="527"/>
      <c r="B615" s="527"/>
      <c r="C615" s="527"/>
      <c r="D615" s="527"/>
      <c r="E615" s="527"/>
      <c r="F615" s="527"/>
      <c r="G615" s="527"/>
      <c r="H615" s="527"/>
      <c r="I615" s="527"/>
      <c r="J615" s="527"/>
      <c r="K615" s="527"/>
      <c r="L615" s="527"/>
      <c r="M615" s="527"/>
      <c r="N615" s="527"/>
      <c r="O615" s="527"/>
      <c r="P615" s="527"/>
      <c r="Q615" s="527"/>
      <c r="R615" s="527"/>
      <c r="AC615" s="527"/>
    </row>
    <row r="616" spans="1:29" s="528" customFormat="1" hidden="1">
      <c r="A616" s="527"/>
      <c r="B616" s="527"/>
      <c r="C616" s="527"/>
      <c r="D616" s="527"/>
      <c r="E616" s="527"/>
      <c r="F616" s="527"/>
      <c r="G616" s="527"/>
      <c r="H616" s="527"/>
      <c r="I616" s="527"/>
      <c r="J616" s="527"/>
      <c r="K616" s="527"/>
      <c r="L616" s="527"/>
      <c r="M616" s="527"/>
      <c r="N616" s="527"/>
      <c r="O616" s="527"/>
      <c r="P616" s="527"/>
      <c r="Q616" s="527"/>
      <c r="R616" s="527"/>
      <c r="AC616" s="527"/>
    </row>
    <row r="617" spans="1:29" s="528" customFormat="1" hidden="1">
      <c r="A617" s="527"/>
      <c r="B617" s="527"/>
      <c r="C617" s="527"/>
      <c r="D617" s="527"/>
      <c r="E617" s="527"/>
      <c r="F617" s="527"/>
      <c r="G617" s="527"/>
      <c r="H617" s="527"/>
      <c r="I617" s="527"/>
      <c r="J617" s="527"/>
      <c r="K617" s="527"/>
      <c r="L617" s="527"/>
      <c r="M617" s="527"/>
      <c r="N617" s="527"/>
      <c r="O617" s="527"/>
      <c r="P617" s="527"/>
      <c r="Q617" s="527"/>
      <c r="R617" s="527"/>
      <c r="AC617" s="527"/>
    </row>
    <row r="618" spans="1:29" s="528" customFormat="1" hidden="1">
      <c r="A618" s="527"/>
      <c r="B618" s="527"/>
      <c r="C618" s="527"/>
      <c r="D618" s="527"/>
      <c r="E618" s="527"/>
      <c r="F618" s="527"/>
      <c r="G618" s="527"/>
      <c r="H618" s="527"/>
      <c r="I618" s="527"/>
      <c r="J618" s="527"/>
      <c r="K618" s="527"/>
      <c r="L618" s="527"/>
      <c r="M618" s="527"/>
      <c r="N618" s="527"/>
      <c r="O618" s="527"/>
      <c r="P618" s="527"/>
      <c r="Q618" s="527"/>
      <c r="R618" s="527"/>
      <c r="AC618" s="527"/>
    </row>
    <row r="619" spans="1:29" s="528" customFormat="1" hidden="1">
      <c r="A619" s="527"/>
      <c r="B619" s="527"/>
      <c r="C619" s="527"/>
      <c r="D619" s="527"/>
      <c r="E619" s="527"/>
      <c r="F619" s="527"/>
      <c r="G619" s="527"/>
      <c r="H619" s="527"/>
      <c r="I619" s="527"/>
      <c r="J619" s="527"/>
      <c r="K619" s="527"/>
      <c r="L619" s="527"/>
      <c r="M619" s="527"/>
      <c r="N619" s="527"/>
      <c r="O619" s="527"/>
      <c r="P619" s="527"/>
      <c r="Q619" s="527"/>
      <c r="R619" s="527"/>
      <c r="AC619" s="527"/>
    </row>
    <row r="620" spans="1:29" s="528" customFormat="1">
      <c r="A620" s="527"/>
      <c r="B620" s="527"/>
      <c r="C620" s="527"/>
      <c r="D620" s="527"/>
      <c r="E620" s="527"/>
      <c r="F620" s="527"/>
      <c r="G620" s="527"/>
      <c r="H620" s="527"/>
      <c r="I620" s="527"/>
      <c r="J620" s="527"/>
      <c r="K620" s="527"/>
      <c r="L620" s="527"/>
      <c r="M620" s="527"/>
      <c r="N620" s="527"/>
      <c r="O620" s="527"/>
      <c r="P620" s="527"/>
      <c r="Q620" s="527"/>
      <c r="R620" s="527"/>
      <c r="AC620" s="527"/>
    </row>
    <row r="621" spans="1:29" s="528" customFormat="1">
      <c r="A621" s="527"/>
      <c r="B621" s="527"/>
      <c r="C621" s="527"/>
      <c r="D621" s="527"/>
      <c r="E621" s="527"/>
      <c r="F621" s="527"/>
      <c r="G621" s="527"/>
      <c r="H621" s="527"/>
      <c r="I621" s="527"/>
      <c r="J621" s="527"/>
      <c r="K621" s="527"/>
      <c r="L621" s="527"/>
      <c r="M621" s="527"/>
      <c r="N621" s="527"/>
      <c r="O621" s="527"/>
      <c r="P621" s="527"/>
      <c r="Q621" s="527"/>
      <c r="R621" s="527"/>
      <c r="AC621" s="527"/>
    </row>
    <row r="622" spans="1:29" s="528" customFormat="1">
      <c r="A622" s="527"/>
      <c r="B622" s="527"/>
      <c r="C622" s="527"/>
      <c r="D622" s="527"/>
      <c r="E622" s="527"/>
      <c r="F622" s="527"/>
      <c r="G622" s="527"/>
      <c r="H622" s="527"/>
      <c r="I622" s="527"/>
      <c r="J622" s="527"/>
      <c r="K622" s="527"/>
      <c r="L622" s="527"/>
      <c r="M622" s="527"/>
      <c r="N622" s="527"/>
      <c r="O622" s="527"/>
      <c r="P622" s="527"/>
      <c r="Q622" s="527"/>
      <c r="R622" s="527"/>
      <c r="AC622" s="527"/>
    </row>
    <row r="623" spans="1:29" s="528" customFormat="1">
      <c r="A623" s="527"/>
      <c r="B623" s="527"/>
      <c r="C623" s="527"/>
      <c r="D623" s="527"/>
      <c r="E623" s="527"/>
      <c r="F623" s="527"/>
      <c r="G623" s="527"/>
      <c r="H623" s="527"/>
      <c r="I623" s="527"/>
      <c r="J623" s="527"/>
      <c r="K623" s="527"/>
      <c r="L623" s="527"/>
      <c r="M623" s="527"/>
      <c r="N623" s="527"/>
      <c r="O623" s="527"/>
      <c r="P623" s="527"/>
      <c r="Q623" s="527"/>
      <c r="R623" s="527"/>
      <c r="AC623" s="527"/>
    </row>
    <row r="624" spans="1:29" s="528" customFormat="1">
      <c r="A624" s="527"/>
      <c r="B624" s="527"/>
      <c r="C624" s="527"/>
      <c r="D624" s="527"/>
      <c r="E624" s="527"/>
      <c r="F624" s="527"/>
      <c r="G624" s="527"/>
      <c r="H624" s="527"/>
      <c r="I624" s="527"/>
      <c r="J624" s="527"/>
      <c r="K624" s="527"/>
      <c r="L624" s="527"/>
      <c r="M624" s="527"/>
      <c r="N624" s="527"/>
      <c r="O624" s="527"/>
      <c r="P624" s="527"/>
      <c r="Q624" s="527"/>
      <c r="R624" s="527"/>
      <c r="AC624" s="527"/>
    </row>
    <row r="625" spans="1:29" s="528" customFormat="1">
      <c r="A625" s="527"/>
      <c r="B625" s="527"/>
      <c r="C625" s="527"/>
      <c r="D625" s="527"/>
      <c r="E625" s="527"/>
      <c r="F625" s="527"/>
      <c r="G625" s="527"/>
      <c r="H625" s="527"/>
      <c r="I625" s="527"/>
      <c r="J625" s="527"/>
      <c r="K625" s="527"/>
      <c r="L625" s="527"/>
      <c r="M625" s="527"/>
      <c r="N625" s="527"/>
      <c r="O625" s="527"/>
      <c r="P625" s="527"/>
      <c r="Q625" s="527"/>
      <c r="R625" s="527"/>
      <c r="AC625" s="527"/>
    </row>
    <row r="626" spans="1:29" s="528" customFormat="1">
      <c r="A626" s="527"/>
      <c r="B626" s="527"/>
      <c r="C626" s="527"/>
      <c r="D626" s="527"/>
      <c r="E626" s="527"/>
      <c r="F626" s="527"/>
      <c r="G626" s="527"/>
      <c r="H626" s="527"/>
      <c r="I626" s="527"/>
      <c r="J626" s="527"/>
      <c r="K626" s="527"/>
      <c r="L626" s="527"/>
      <c r="M626" s="527"/>
      <c r="N626" s="527"/>
      <c r="O626" s="527"/>
      <c r="P626" s="527"/>
      <c r="Q626" s="527"/>
      <c r="R626" s="527"/>
      <c r="AC626" s="527"/>
    </row>
    <row r="627" spans="1:29" s="528" customFormat="1">
      <c r="A627" s="527"/>
      <c r="B627" s="527"/>
      <c r="C627" s="527"/>
      <c r="D627" s="527"/>
      <c r="E627" s="527"/>
      <c r="F627" s="527"/>
      <c r="G627" s="527"/>
      <c r="H627" s="527"/>
      <c r="I627" s="527"/>
      <c r="J627" s="527"/>
      <c r="K627" s="527"/>
      <c r="L627" s="527"/>
      <c r="M627" s="527"/>
      <c r="N627" s="527"/>
      <c r="O627" s="527"/>
      <c r="P627" s="527"/>
      <c r="Q627" s="527"/>
      <c r="R627" s="527"/>
      <c r="AC627" s="527"/>
    </row>
    <row r="628" spans="1:29" s="528" customFormat="1">
      <c r="A628" s="527"/>
      <c r="B628" s="527"/>
      <c r="C628" s="527"/>
      <c r="D628" s="527"/>
      <c r="E628" s="527"/>
      <c r="F628" s="527"/>
      <c r="G628" s="527"/>
      <c r="H628" s="527"/>
      <c r="I628" s="527"/>
      <c r="J628" s="527"/>
      <c r="K628" s="527"/>
      <c r="L628" s="527"/>
      <c r="M628" s="527"/>
      <c r="N628" s="527"/>
      <c r="O628" s="527"/>
      <c r="P628" s="527"/>
      <c r="Q628" s="527"/>
      <c r="R628" s="527"/>
      <c r="AC628" s="527"/>
    </row>
    <row r="629" spans="1:29" s="528" customFormat="1">
      <c r="A629" s="527"/>
      <c r="B629" s="527"/>
      <c r="C629" s="527"/>
      <c r="D629" s="527"/>
      <c r="E629" s="527"/>
      <c r="F629" s="527"/>
      <c r="G629" s="527"/>
      <c r="H629" s="527"/>
      <c r="I629" s="527"/>
      <c r="J629" s="527"/>
      <c r="K629" s="527"/>
      <c r="L629" s="527"/>
      <c r="M629" s="527"/>
      <c r="N629" s="527"/>
      <c r="O629" s="527"/>
      <c r="P629" s="527"/>
      <c r="Q629" s="527"/>
      <c r="R629" s="527"/>
      <c r="AC629" s="527"/>
    </row>
  </sheetData>
  <sheetProtection insertColumns="0" insertRows="0" insertHyperlinks="0"/>
  <dataConsolidate/>
  <mergeCells count="238">
    <mergeCell ref="P55:Q55"/>
    <mergeCell ref="C48:D48"/>
    <mergeCell ref="H1:O2"/>
    <mergeCell ref="H3:O3"/>
    <mergeCell ref="S46:W46"/>
    <mergeCell ref="B46:Q46"/>
    <mergeCell ref="Q41:R41"/>
    <mergeCell ref="F12:P12"/>
    <mergeCell ref="L13:P13"/>
    <mergeCell ref="R13:V13"/>
    <mergeCell ref="J13:K13"/>
    <mergeCell ref="L40:M40"/>
    <mergeCell ref="J42:M42"/>
    <mergeCell ref="U2:W2"/>
    <mergeCell ref="U3:W3"/>
    <mergeCell ref="U4:W4"/>
    <mergeCell ref="Q40:V40"/>
    <mergeCell ref="Q42:V42"/>
    <mergeCell ref="P15:V15"/>
    <mergeCell ref="B35:W35"/>
    <mergeCell ref="Q38:V38"/>
    <mergeCell ref="O41:P41"/>
    <mergeCell ref="L38:M38"/>
    <mergeCell ref="F15:H15"/>
    <mergeCell ref="L96:M96"/>
    <mergeCell ref="L95:M95"/>
    <mergeCell ref="L93:M93"/>
    <mergeCell ref="F51:G51"/>
    <mergeCell ref="C52:D52"/>
    <mergeCell ref="C58:D58"/>
    <mergeCell ref="B82:K82"/>
    <mergeCell ref="B73:B79"/>
    <mergeCell ref="F52:G52"/>
    <mergeCell ref="L92:M92"/>
    <mergeCell ref="C79:D79"/>
    <mergeCell ref="B65:B69"/>
    <mergeCell ref="C65:D65"/>
    <mergeCell ref="C74:D74"/>
    <mergeCell ref="C75:D75"/>
    <mergeCell ref="C76:D76"/>
    <mergeCell ref="C77:D77"/>
    <mergeCell ref="C78:D78"/>
    <mergeCell ref="J55:K55"/>
    <mergeCell ref="J52:K52"/>
    <mergeCell ref="C55:D55"/>
    <mergeCell ref="B48:B52"/>
    <mergeCell ref="C50:D50"/>
    <mergeCell ref="J49:K49"/>
    <mergeCell ref="P62:Q62"/>
    <mergeCell ref="P83:Q83"/>
    <mergeCell ref="P76:Q76"/>
    <mergeCell ref="G83:H83"/>
    <mergeCell ref="P82:Q82"/>
    <mergeCell ref="F79:K79"/>
    <mergeCell ref="P70:Q70"/>
    <mergeCell ref="P69:Q69"/>
    <mergeCell ref="P65:Q65"/>
    <mergeCell ref="P78:Q78"/>
    <mergeCell ref="J50:K50"/>
    <mergeCell ref="L41:M41"/>
    <mergeCell ref="P49:Q49"/>
    <mergeCell ref="F50:G50"/>
    <mergeCell ref="J43:M43"/>
    <mergeCell ref="J51:K51"/>
    <mergeCell ref="C51:D51"/>
    <mergeCell ref="P50:Q50"/>
    <mergeCell ref="V52:W52"/>
    <mergeCell ref="P52:Q52"/>
    <mergeCell ref="S41:V41"/>
    <mergeCell ref="G7:H7"/>
    <mergeCell ref="C49:D49"/>
    <mergeCell ref="B13:E13"/>
    <mergeCell ref="F61:G61"/>
    <mergeCell ref="F58:G58"/>
    <mergeCell ref="P57:Q57"/>
    <mergeCell ref="F11:P11"/>
    <mergeCell ref="K7:M7"/>
    <mergeCell ref="P7:V7"/>
    <mergeCell ref="P53:Q53"/>
    <mergeCell ref="V49:W49"/>
    <mergeCell ref="P51:Q51"/>
    <mergeCell ref="Q39:V39"/>
    <mergeCell ref="F13:I13"/>
    <mergeCell ref="F14:N14"/>
    <mergeCell ref="L39:M39"/>
    <mergeCell ref="B19:W33"/>
    <mergeCell ref="N48:O48"/>
    <mergeCell ref="P48:Q48"/>
    <mergeCell ref="T14:V14"/>
    <mergeCell ref="K15:M15"/>
    <mergeCell ref="L37:M37"/>
    <mergeCell ref="B18:W18"/>
    <mergeCell ref="J48:K48"/>
    <mergeCell ref="Y110:AG110"/>
    <mergeCell ref="P56:Q56"/>
    <mergeCell ref="P61:Q61"/>
    <mergeCell ref="P77:Q77"/>
    <mergeCell ref="P58:Q58"/>
    <mergeCell ref="R100:W101"/>
    <mergeCell ref="P74:Q74"/>
    <mergeCell ref="V58:W58"/>
    <mergeCell ref="P101:Q101"/>
    <mergeCell ref="O100:Q100"/>
    <mergeCell ref="P59:Q59"/>
    <mergeCell ref="V80:W80"/>
    <mergeCell ref="V73:W73"/>
    <mergeCell ref="V62:W62"/>
    <mergeCell ref="V79:W79"/>
    <mergeCell ref="U84:W84"/>
    <mergeCell ref="V74:W74"/>
    <mergeCell ref="P73:Q73"/>
    <mergeCell ref="S84:T84"/>
    <mergeCell ref="N73:O73"/>
    <mergeCell ref="N65:O65"/>
    <mergeCell ref="V59:W59"/>
    <mergeCell ref="V60:W60"/>
    <mergeCell ref="U85:W86"/>
    <mergeCell ref="H101:I101"/>
    <mergeCell ref="N95:P95"/>
    <mergeCell ref="R96:V96"/>
    <mergeCell ref="H105:I105"/>
    <mergeCell ref="R102:W103"/>
    <mergeCell ref="F60:G60"/>
    <mergeCell ref="P105:Q105"/>
    <mergeCell ref="K101:L101"/>
    <mergeCell ref="M101:N101"/>
    <mergeCell ref="P89:Q89"/>
    <mergeCell ref="N94:P94"/>
    <mergeCell ref="O85:O86"/>
    <mergeCell ref="G73:H73"/>
    <mergeCell ref="P87:Q87"/>
    <mergeCell ref="B92:K97"/>
    <mergeCell ref="L94:M94"/>
    <mergeCell ref="Q94:W94"/>
    <mergeCell ref="Q91:W91"/>
    <mergeCell ref="N93:P93"/>
    <mergeCell ref="B84:K89"/>
    <mergeCell ref="B99:W99"/>
    <mergeCell ref="F100:I100"/>
    <mergeCell ref="J100:N100"/>
    <mergeCell ref="N96:P96"/>
    <mergeCell ref="M337:N337"/>
    <mergeCell ref="P104:Q104"/>
    <mergeCell ref="P102:Q102"/>
    <mergeCell ref="M336:N336"/>
    <mergeCell ref="M105:N105"/>
    <mergeCell ref="M102:N102"/>
    <mergeCell ref="M335:N335"/>
    <mergeCell ref="B108:W108"/>
    <mergeCell ref="B109:W109"/>
    <mergeCell ref="B110:W110"/>
    <mergeCell ref="H114:I114"/>
    <mergeCell ref="H103:I103"/>
    <mergeCell ref="K104:L104"/>
    <mergeCell ref="H104:I104"/>
    <mergeCell ref="K102:L102"/>
    <mergeCell ref="H102:I102"/>
    <mergeCell ref="T105:W105"/>
    <mergeCell ref="M333:N333"/>
    <mergeCell ref="M334:N334"/>
    <mergeCell ref="K105:L105"/>
    <mergeCell ref="K103:L103"/>
    <mergeCell ref="M103:N103"/>
    <mergeCell ref="M104:N104"/>
    <mergeCell ref="P103:Q103"/>
    <mergeCell ref="R1:W1"/>
    <mergeCell ref="V75:W75"/>
    <mergeCell ref="V77:W77"/>
    <mergeCell ref="V76:W76"/>
    <mergeCell ref="U5:W5"/>
    <mergeCell ref="B9:W9"/>
    <mergeCell ref="B11:E11"/>
    <mergeCell ref="B12:E12"/>
    <mergeCell ref="S12:T12"/>
    <mergeCell ref="S11:T11"/>
    <mergeCell ref="C57:D57"/>
    <mergeCell ref="F57:G57"/>
    <mergeCell ref="C56:D56"/>
    <mergeCell ref="B55:B61"/>
    <mergeCell ref="P60:Q60"/>
    <mergeCell ref="P75:Q75"/>
    <mergeCell ref="C61:D61"/>
    <mergeCell ref="C59:D59"/>
    <mergeCell ref="F59:G59"/>
    <mergeCell ref="C60:D60"/>
    <mergeCell ref="F69:K69"/>
    <mergeCell ref="F68:K68"/>
    <mergeCell ref="C73:D73"/>
    <mergeCell ref="C69:D69"/>
    <mergeCell ref="Q93:W93"/>
    <mergeCell ref="V48:W48"/>
    <mergeCell ref="V50:W50"/>
    <mergeCell ref="V53:W53"/>
    <mergeCell ref="V51:W51"/>
    <mergeCell ref="V56:W56"/>
    <mergeCell ref="V57:W57"/>
    <mergeCell ref="V61:W61"/>
    <mergeCell ref="P67:Q67"/>
    <mergeCell ref="N92:P92"/>
    <mergeCell ref="U82:W82"/>
    <mergeCell ref="S83:T83"/>
    <mergeCell ref="U83:W83"/>
    <mergeCell ref="V55:W55"/>
    <mergeCell ref="N55:O55"/>
    <mergeCell ref="V71:W71"/>
    <mergeCell ref="S87:T87"/>
    <mergeCell ref="S89:T89"/>
    <mergeCell ref="S82:T82"/>
    <mergeCell ref="Q92:W92"/>
    <mergeCell ref="U88:W88"/>
    <mergeCell ref="S88:T88"/>
    <mergeCell ref="P88:Q88"/>
    <mergeCell ref="L91:P91"/>
    <mergeCell ref="S85:T86"/>
    <mergeCell ref="U87:W87"/>
    <mergeCell ref="U89:W89"/>
    <mergeCell ref="P85:Q86"/>
    <mergeCell ref="L86:M86"/>
    <mergeCell ref="V69:W69"/>
    <mergeCell ref="F75:K75"/>
    <mergeCell ref="F76:K76"/>
    <mergeCell ref="P79:Q79"/>
    <mergeCell ref="F77:K77"/>
    <mergeCell ref="F78:K78"/>
    <mergeCell ref="V70:W70"/>
    <mergeCell ref="P84:Q84"/>
    <mergeCell ref="P80:Q80"/>
    <mergeCell ref="V78:W78"/>
    <mergeCell ref="V67:W67"/>
    <mergeCell ref="C68:D68"/>
    <mergeCell ref="P68:Q68"/>
    <mergeCell ref="V68:W68"/>
    <mergeCell ref="V65:W65"/>
    <mergeCell ref="C66:D66"/>
    <mergeCell ref="F67:K67"/>
    <mergeCell ref="P66:Q66"/>
    <mergeCell ref="V66:W66"/>
    <mergeCell ref="C67:D67"/>
  </mergeCells>
  <phoneticPr fontId="10" type="noConversion"/>
  <conditionalFormatting sqref="F102:Q105">
    <cfRule type="colorScale" priority="7">
      <colorScale>
        <cfvo type="formula" val="$H$1=&quot;INFORME RECHAZADO&quot;"/>
        <cfvo type="max"/>
        <color theme="1"/>
        <color theme="1"/>
      </colorScale>
    </cfRule>
    <cfRule type="expression" dxfId="13" priority="18" stopIfTrue="1">
      <formula>$R$102=""</formula>
    </cfRule>
  </conditionalFormatting>
  <conditionalFormatting sqref="G83:H83 Q38:V38 F38:F40 F11:P12 F13:I13 O14:P14 S14:V14 V11:V12 F15:H15 K15:M15 P15:V15 F14 S11:T12">
    <cfRule type="cellIs" dxfId="12" priority="19" stopIfTrue="1" operator="equal">
      <formula>""</formula>
    </cfRule>
  </conditionalFormatting>
  <conditionalFormatting sqref="H3:O3">
    <cfRule type="cellIs" dxfId="11" priority="20" stopIfTrue="1" operator="equal">
      <formula>"DESPACHAR A UNIDAD DE TASACIONES PARA REVISION DE SEGURO"</formula>
    </cfRule>
  </conditionalFormatting>
  <conditionalFormatting sqref="Q41:R41">
    <cfRule type="cellIs" dxfId="10" priority="14" stopIfTrue="1" operator="equal">
      <formula>""</formula>
    </cfRule>
  </conditionalFormatting>
  <conditionalFormatting sqref="U2:W5">
    <cfRule type="cellIs" dxfId="9" priority="15" stopIfTrue="1" operator="equal">
      <formula>""</formula>
    </cfRule>
  </conditionalFormatting>
  <conditionalFormatting sqref="Q42:V42">
    <cfRule type="cellIs" dxfId="8" priority="13" stopIfTrue="1" operator="equal">
      <formula>""</formula>
    </cfRule>
  </conditionalFormatting>
  <conditionalFormatting sqref="G7:H7 K7:M7 P7:V7">
    <cfRule type="cellIs" dxfId="7" priority="10" stopIfTrue="1" operator="equal">
      <formula>""</formula>
    </cfRule>
  </conditionalFormatting>
  <conditionalFormatting sqref="L38:M39">
    <cfRule type="cellIs" dxfId="6" priority="9" stopIfTrue="1" operator="equal">
      <formula>""</formula>
    </cfRule>
  </conditionalFormatting>
  <conditionalFormatting sqref="E57 I57:N57">
    <cfRule type="cellIs" dxfId="5" priority="8" stopIfTrue="1" operator="equal">
      <formula>""</formula>
    </cfRule>
  </conditionalFormatting>
  <conditionalFormatting sqref="B84:K89">
    <cfRule type="cellIs" dxfId="4" priority="5" stopIfTrue="1" operator="equal">
      <formula>""</formula>
    </cfRule>
  </conditionalFormatting>
  <conditionalFormatting sqref="F57:H57">
    <cfRule type="cellIs" dxfId="3" priority="4" stopIfTrue="1" operator="equal">
      <formula>""</formula>
    </cfRule>
  </conditionalFormatting>
  <conditionalFormatting sqref="B19:W33">
    <cfRule type="cellIs" dxfId="2" priority="2" stopIfTrue="1" operator="equal">
      <formula>""</formula>
    </cfRule>
  </conditionalFormatting>
  <conditionalFormatting sqref="J38:K39">
    <cfRule type="cellIs" dxfId="1" priority="1" stopIfTrue="1" operator="equal">
      <formula>""</formula>
    </cfRule>
  </conditionalFormatting>
  <hyperlinks>
    <hyperlink ref="F326" r:id="rId1"/>
  </hyperlinks>
  <printOptions horizontalCentered="1"/>
  <pageMargins left="0.23622047244094491" right="0.19685039370078741" top="0.19685039370078741" bottom="0.35433070866141736" header="0.15748031496062992" footer="0"/>
  <headerFooter alignWithMargins="0">
    <oddFooter>&amp;C&amp;"Arial,Negrita"&amp;7Formato Hipotecario Banco Itau Chile, Versión Julio 2013 G.Senn. Prohibida la Reproducción Total o Parcial&amp;R&amp;7Página &amp;P</oddFooter>
  </headerFooter>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8" enableFormatConditionsCalculation="0">
    <pageSetUpPr fitToPage="1"/>
  </sheetPr>
  <dimension ref="A1:U79"/>
  <sheetViews>
    <sheetView showGridLines="0" zoomScaleSheetLayoutView="100" workbookViewId="0">
      <selection activeCell="I3" sqref="I3"/>
    </sheetView>
  </sheetViews>
  <sheetFormatPr baseColWidth="10" defaultColWidth="10.796875" defaultRowHeight="10" x14ac:dyDescent="0"/>
  <cols>
    <col min="1" max="1" width="1" style="612" customWidth="1"/>
    <col min="2" max="2" width="1.796875" style="612" customWidth="1"/>
    <col min="3" max="3" width="3.796875" style="612" customWidth="1"/>
    <col min="4" max="4" width="12.796875" style="612" customWidth="1"/>
    <col min="5" max="5" width="3.796875" style="612" customWidth="1"/>
    <col min="6" max="6" width="8.796875" style="612" customWidth="1"/>
    <col min="7" max="7" width="10.19921875" style="612" customWidth="1"/>
    <col min="8" max="8" width="2.796875" style="612" customWidth="1"/>
    <col min="9" max="9" width="12.796875" style="612" customWidth="1"/>
    <col min="10" max="10" width="2.796875" style="612" customWidth="1"/>
    <col min="11" max="11" width="17.19921875" style="612" customWidth="1"/>
    <col min="12" max="12" width="12.796875" style="612" customWidth="1"/>
    <col min="13" max="13" width="3.796875" style="612" customWidth="1"/>
    <col min="14" max="14" width="12.796875" style="612" customWidth="1"/>
    <col min="15" max="15" width="13.796875" style="612" customWidth="1"/>
    <col min="16" max="17" width="1" style="612" customWidth="1"/>
    <col min="18" max="16384" width="10.796875" style="614"/>
  </cols>
  <sheetData>
    <row r="1" spans="2:18">
      <c r="O1" s="613"/>
      <c r="P1" s="613" t="s">
        <v>213</v>
      </c>
    </row>
    <row r="2" spans="2:18">
      <c r="B2" s="615" t="s">
        <v>164</v>
      </c>
      <c r="C2" s="616"/>
      <c r="D2" s="617"/>
      <c r="E2" s="618" t="s">
        <v>50</v>
      </c>
      <c r="F2" s="619"/>
      <c r="G2" s="620" t="str">
        <f>+'1'!F11</f>
        <v>cliente</v>
      </c>
      <c r="H2" s="619"/>
      <c r="I2" s="619"/>
      <c r="J2" s="619"/>
      <c r="K2" s="619"/>
      <c r="L2" s="619"/>
      <c r="M2" s="619"/>
      <c r="N2" s="619"/>
      <c r="O2" s="619"/>
      <c r="P2" s="621"/>
    </row>
    <row r="3" spans="2:18">
      <c r="B3" s="622"/>
      <c r="C3" s="1061" t="str">
        <f>+'1'!U2</f>
        <v>id</v>
      </c>
      <c r="D3" s="1062"/>
      <c r="E3" s="623" t="s">
        <v>4</v>
      </c>
      <c r="F3" s="624"/>
      <c r="G3" s="625" t="str">
        <f>+'1'!S11</f>
        <v>clienteRut</v>
      </c>
      <c r="H3" s="624" t="str">
        <f>"- "&amp;'1'!V11</f>
        <v>- num1</v>
      </c>
      <c r="I3" s="626"/>
      <c r="J3" s="626"/>
      <c r="K3" s="624"/>
      <c r="L3" s="624"/>
      <c r="M3" s="624"/>
      <c r="N3" s="624"/>
      <c r="O3" s="624"/>
      <c r="P3" s="627"/>
    </row>
    <row r="4" spans="2:18" ht="6" customHeight="1"/>
    <row r="5" spans="2:18" ht="11">
      <c r="B5" s="1034" t="s">
        <v>258</v>
      </c>
      <c r="C5" s="1035"/>
      <c r="D5" s="1035"/>
      <c r="E5" s="1035"/>
      <c r="F5" s="1035"/>
      <c r="G5" s="1035"/>
      <c r="H5" s="1035"/>
      <c r="I5" s="1035"/>
      <c r="J5" s="1035"/>
      <c r="K5" s="1036"/>
      <c r="L5" s="1036"/>
      <c r="M5" s="1036"/>
      <c r="N5" s="1036"/>
      <c r="O5" s="1036"/>
      <c r="P5" s="1037"/>
    </row>
    <row r="6" spans="2:18">
      <c r="B6" s="1068" t="s">
        <v>181</v>
      </c>
      <c r="C6" s="1036"/>
      <c r="D6" s="1036"/>
      <c r="E6" s="1036"/>
      <c r="F6" s="1036"/>
      <c r="G6" s="1036"/>
      <c r="H6" s="1036"/>
      <c r="I6" s="1036"/>
      <c r="J6" s="1036"/>
      <c r="K6" s="1036" t="s">
        <v>182</v>
      </c>
      <c r="L6" s="1036"/>
      <c r="M6" s="1036"/>
      <c r="N6" s="1036"/>
      <c r="O6" s="1036"/>
      <c r="P6" s="1037"/>
    </row>
    <row r="7" spans="2:18" ht="11.25" customHeight="1">
      <c r="B7" s="628"/>
      <c r="C7" s="629"/>
      <c r="D7" s="629"/>
      <c r="E7" s="629"/>
      <c r="F7" s="629"/>
      <c r="G7" s="629"/>
      <c r="H7" s="629"/>
      <c r="I7" s="629"/>
      <c r="J7" s="630"/>
      <c r="K7" s="631" t="s">
        <v>30</v>
      </c>
      <c r="L7" s="632"/>
      <c r="M7" s="633"/>
      <c r="N7" s="631" t="s">
        <v>49</v>
      </c>
      <c r="O7" s="634"/>
      <c r="P7" s="635"/>
      <c r="R7" s="636"/>
    </row>
    <row r="8" spans="2:18" ht="11.25" customHeight="1">
      <c r="B8" s="637"/>
      <c r="C8" s="638"/>
      <c r="D8" s="638"/>
      <c r="E8" s="638"/>
      <c r="F8" s="638"/>
      <c r="G8" s="638"/>
      <c r="H8" s="638"/>
      <c r="I8" s="638"/>
      <c r="J8" s="635"/>
      <c r="K8" s="631" t="s">
        <v>43</v>
      </c>
      <c r="L8" s="632"/>
      <c r="M8" s="614"/>
      <c r="N8" s="631" t="s">
        <v>58</v>
      </c>
      <c r="O8" s="634"/>
      <c r="P8" s="635"/>
      <c r="R8" s="636"/>
    </row>
    <row r="9" spans="2:18" ht="11.25" customHeight="1">
      <c r="B9" s="637"/>
      <c r="C9" s="638"/>
      <c r="D9" s="638"/>
      <c r="E9" s="638"/>
      <c r="F9" s="638"/>
      <c r="G9" s="638"/>
      <c r="H9" s="638"/>
      <c r="I9" s="638"/>
      <c r="J9" s="635"/>
      <c r="K9" s="639" t="s">
        <v>33</v>
      </c>
      <c r="L9" s="640"/>
      <c r="M9" s="641"/>
      <c r="N9" s="631" t="s">
        <v>183</v>
      </c>
      <c r="O9" s="640"/>
      <c r="P9" s="635"/>
      <c r="R9" s="636"/>
    </row>
    <row r="10" spans="2:18" ht="11.25" customHeight="1">
      <c r="B10" s="637"/>
      <c r="C10" s="638"/>
      <c r="D10" s="638"/>
      <c r="E10" s="638"/>
      <c r="F10" s="638"/>
      <c r="G10" s="638"/>
      <c r="H10" s="638"/>
      <c r="I10" s="638"/>
      <c r="J10" s="635"/>
      <c r="K10" s="642" t="s">
        <v>29</v>
      </c>
      <c r="L10" s="643"/>
      <c r="M10" s="644"/>
      <c r="N10" s="644" t="s">
        <v>44</v>
      </c>
      <c r="O10" s="640"/>
      <c r="P10" s="635"/>
      <c r="R10" s="636"/>
    </row>
    <row r="11" spans="2:18" ht="11.25" customHeight="1">
      <c r="B11" s="637"/>
      <c r="C11" s="638"/>
      <c r="D11" s="638"/>
      <c r="E11" s="638"/>
      <c r="F11" s="638"/>
      <c r="G11" s="638"/>
      <c r="H11" s="638"/>
      <c r="I11" s="638"/>
      <c r="J11" s="635"/>
      <c r="K11" s="642" t="s">
        <v>10</v>
      </c>
      <c r="L11" s="949"/>
      <c r="M11" s="1038"/>
      <c r="N11" s="1038"/>
      <c r="O11" s="1038"/>
      <c r="P11" s="635"/>
      <c r="R11" s="636"/>
    </row>
    <row r="12" spans="2:18" ht="11.25" customHeight="1">
      <c r="B12" s="637"/>
      <c r="C12" s="638"/>
      <c r="D12" s="638"/>
      <c r="E12" s="638"/>
      <c r="F12" s="638"/>
      <c r="G12" s="638"/>
      <c r="H12" s="638"/>
      <c r="I12" s="638"/>
      <c r="J12" s="635"/>
      <c r="K12" s="638"/>
      <c r="L12" s="645"/>
      <c r="M12" s="639"/>
      <c r="N12" s="638"/>
      <c r="O12" s="638"/>
      <c r="P12" s="635"/>
      <c r="R12" s="636"/>
    </row>
    <row r="13" spans="2:18" ht="11.25" customHeight="1">
      <c r="B13" s="637"/>
      <c r="C13" s="638"/>
      <c r="D13" s="638"/>
      <c r="E13" s="638"/>
      <c r="F13" s="638"/>
      <c r="G13" s="638"/>
      <c r="H13" s="638"/>
      <c r="I13" s="638"/>
      <c r="J13" s="635"/>
      <c r="K13" s="1039" t="s">
        <v>546</v>
      </c>
      <c r="L13" s="1040"/>
      <c r="M13" s="1040"/>
      <c r="N13" s="1040"/>
      <c r="O13" s="1040"/>
      <c r="P13" s="1041"/>
      <c r="R13" s="636"/>
    </row>
    <row r="14" spans="2:18" ht="11.25" customHeight="1">
      <c r="B14" s="637"/>
      <c r="C14" s="638"/>
      <c r="D14" s="638"/>
      <c r="E14" s="638"/>
      <c r="F14" s="638"/>
      <c r="G14" s="638"/>
      <c r="H14" s="638"/>
      <c r="I14" s="638"/>
      <c r="J14" s="635"/>
      <c r="K14" s="1053"/>
      <c r="L14" s="1054"/>
      <c r="M14" s="1054"/>
      <c r="N14" s="1054"/>
      <c r="O14" s="1054"/>
      <c r="P14" s="1055"/>
      <c r="R14" s="636"/>
    </row>
    <row r="15" spans="2:18" ht="11.25" customHeight="1">
      <c r="B15" s="646"/>
      <c r="C15" s="641"/>
      <c r="D15" s="641"/>
      <c r="E15" s="641"/>
      <c r="F15" s="641"/>
      <c r="G15" s="641"/>
      <c r="H15" s="641"/>
      <c r="I15" s="641"/>
      <c r="J15" s="647"/>
      <c r="K15" s="1053"/>
      <c r="L15" s="1054"/>
      <c r="M15" s="1054"/>
      <c r="N15" s="1054"/>
      <c r="O15" s="1054"/>
      <c r="P15" s="1055"/>
      <c r="R15" s="636"/>
    </row>
    <row r="16" spans="2:18" ht="11.25" customHeight="1">
      <c r="B16" s="646"/>
      <c r="C16" s="641"/>
      <c r="D16" s="645"/>
      <c r="E16" s="644"/>
      <c r="F16" s="644"/>
      <c r="G16" s="644"/>
      <c r="H16" s="644"/>
      <c r="I16" s="644"/>
      <c r="J16" s="648"/>
      <c r="K16" s="1053"/>
      <c r="L16" s="1054"/>
      <c r="M16" s="1054"/>
      <c r="N16" s="1054"/>
      <c r="O16" s="1054"/>
      <c r="P16" s="1055"/>
    </row>
    <row r="17" spans="2:18" ht="11.25" customHeight="1">
      <c r="B17" s="649"/>
      <c r="C17" s="641"/>
      <c r="D17" s="645"/>
      <c r="E17" s="639"/>
      <c r="F17" s="639"/>
      <c r="G17" s="639"/>
      <c r="H17" s="639"/>
      <c r="I17" s="639"/>
      <c r="J17" s="650"/>
      <c r="K17" s="1053"/>
      <c r="L17" s="1054"/>
      <c r="M17" s="1054"/>
      <c r="N17" s="1054"/>
      <c r="O17" s="1054"/>
      <c r="P17" s="1055"/>
    </row>
    <row r="18" spans="2:18" ht="11.25" customHeight="1">
      <c r="B18" s="649"/>
      <c r="C18" s="651"/>
      <c r="D18" s="645"/>
      <c r="E18" s="652"/>
      <c r="F18" s="645"/>
      <c r="G18" s="645"/>
      <c r="H18" s="631"/>
      <c r="I18" s="631"/>
      <c r="J18" s="653"/>
      <c r="K18" s="1053"/>
      <c r="L18" s="1054"/>
      <c r="M18" s="1054"/>
      <c r="N18" s="1054"/>
      <c r="O18" s="1054"/>
      <c r="P18" s="1055"/>
      <c r="R18" s="636"/>
    </row>
    <row r="19" spans="2:18" ht="11.25" customHeight="1">
      <c r="B19" s="649"/>
      <c r="C19" s="651"/>
      <c r="D19" s="645"/>
      <c r="E19" s="654"/>
      <c r="F19" s="645"/>
      <c r="G19" s="645"/>
      <c r="H19" s="631"/>
      <c r="I19" s="631"/>
      <c r="J19" s="653"/>
      <c r="K19" s="1053"/>
      <c r="L19" s="1054"/>
      <c r="M19" s="1054"/>
      <c r="N19" s="1054"/>
      <c r="O19" s="1054"/>
      <c r="P19" s="1055"/>
    </row>
    <row r="20" spans="2:18" ht="11.25" customHeight="1">
      <c r="B20" s="649"/>
      <c r="C20" s="651"/>
      <c r="D20" s="645"/>
      <c r="E20" s="654"/>
      <c r="F20" s="645"/>
      <c r="G20" s="645"/>
      <c r="H20" s="631"/>
      <c r="I20" s="631"/>
      <c r="J20" s="653"/>
      <c r="K20" s="1053"/>
      <c r="L20" s="1054"/>
      <c r="M20" s="1054"/>
      <c r="N20" s="1054"/>
      <c r="O20" s="1054"/>
      <c r="P20" s="1055"/>
      <c r="R20" s="636"/>
    </row>
    <row r="21" spans="2:18" ht="11.25" customHeight="1">
      <c r="B21" s="649"/>
      <c r="C21" s="651"/>
      <c r="D21" s="645"/>
      <c r="E21" s="654"/>
      <c r="F21" s="645"/>
      <c r="G21" s="645"/>
      <c r="H21" s="631"/>
      <c r="I21" s="631"/>
      <c r="J21" s="653"/>
      <c r="K21" s="1053"/>
      <c r="L21" s="1054"/>
      <c r="M21" s="1054"/>
      <c r="N21" s="1054"/>
      <c r="O21" s="1054"/>
      <c r="P21" s="1055"/>
      <c r="R21" s="636"/>
    </row>
    <row r="22" spans="2:18" ht="11.25" customHeight="1">
      <c r="B22" s="649"/>
      <c r="C22" s="651"/>
      <c r="D22" s="645"/>
      <c r="E22" s="654"/>
      <c r="F22" s="645"/>
      <c r="G22" s="645"/>
      <c r="H22" s="631"/>
      <c r="I22" s="631"/>
      <c r="J22" s="653"/>
      <c r="K22" s="1053"/>
      <c r="L22" s="1054"/>
      <c r="M22" s="1054"/>
      <c r="N22" s="1054"/>
      <c r="O22" s="1054"/>
      <c r="P22" s="1055"/>
    </row>
    <row r="23" spans="2:18" ht="11.25" customHeight="1">
      <c r="B23" s="649"/>
      <c r="C23" s="651"/>
      <c r="D23" s="645"/>
      <c r="E23" s="654"/>
      <c r="F23" s="645"/>
      <c r="G23" s="645"/>
      <c r="H23" s="631"/>
      <c r="I23" s="631"/>
      <c r="J23" s="653"/>
      <c r="K23" s="1053"/>
      <c r="L23" s="1054"/>
      <c r="M23" s="1054"/>
      <c r="N23" s="1054"/>
      <c r="O23" s="1054"/>
      <c r="P23" s="1055"/>
    </row>
    <row r="24" spans="2:18" ht="11.25" customHeight="1">
      <c r="B24" s="649"/>
      <c r="C24" s="651"/>
      <c r="D24" s="645"/>
      <c r="E24" s="654"/>
      <c r="F24" s="645"/>
      <c r="G24" s="645"/>
      <c r="H24" s="631"/>
      <c r="I24" s="631"/>
      <c r="J24" s="653"/>
      <c r="K24" s="1053"/>
      <c r="L24" s="1054"/>
      <c r="M24" s="1054"/>
      <c r="N24" s="1054"/>
      <c r="O24" s="1054"/>
      <c r="P24" s="1055"/>
    </row>
    <row r="25" spans="2:18" ht="11.25" customHeight="1">
      <c r="B25" s="649"/>
      <c r="C25" s="651"/>
      <c r="D25" s="645"/>
      <c r="E25" s="654"/>
      <c r="F25" s="645"/>
      <c r="G25" s="645"/>
      <c r="H25" s="631"/>
      <c r="I25" s="631"/>
      <c r="J25" s="653"/>
      <c r="K25" s="1053"/>
      <c r="L25" s="1054"/>
      <c r="M25" s="1054"/>
      <c r="N25" s="1054"/>
      <c r="O25" s="1054"/>
      <c r="P25" s="1055"/>
    </row>
    <row r="26" spans="2:18" ht="11.25" customHeight="1">
      <c r="B26" s="649"/>
      <c r="C26" s="651"/>
      <c r="D26" s="645"/>
      <c r="E26" s="639"/>
      <c r="F26" s="645"/>
      <c r="G26" s="645"/>
      <c r="H26" s="654"/>
      <c r="I26" s="654"/>
      <c r="J26" s="655"/>
      <c r="K26" s="1053"/>
      <c r="L26" s="1054"/>
      <c r="M26" s="1054"/>
      <c r="N26" s="1054"/>
      <c r="O26" s="1054"/>
      <c r="P26" s="1055"/>
    </row>
    <row r="27" spans="2:18" ht="11.25" customHeight="1">
      <c r="B27" s="649"/>
      <c r="C27" s="651"/>
      <c r="D27" s="651"/>
      <c r="E27" s="631"/>
      <c r="F27" s="631"/>
      <c r="G27" s="631"/>
      <c r="H27" s="631"/>
      <c r="I27" s="631"/>
      <c r="J27" s="653"/>
      <c r="K27" s="1053"/>
      <c r="L27" s="1054"/>
      <c r="M27" s="1054"/>
      <c r="N27" s="1054"/>
      <c r="O27" s="1054"/>
      <c r="P27" s="1055"/>
    </row>
    <row r="28" spans="2:18" ht="56.25" customHeight="1">
      <c r="B28" s="656"/>
      <c r="C28" s="657"/>
      <c r="D28" s="657"/>
      <c r="E28" s="658"/>
      <c r="F28" s="658"/>
      <c r="G28" s="658"/>
      <c r="H28" s="658"/>
      <c r="I28" s="658"/>
      <c r="J28" s="659"/>
      <c r="K28" s="1056"/>
      <c r="L28" s="1057"/>
      <c r="M28" s="1057"/>
      <c r="N28" s="1057"/>
      <c r="O28" s="1057"/>
      <c r="P28" s="1058"/>
    </row>
    <row r="29" spans="2:18" ht="4.5" customHeight="1">
      <c r="B29" s="651"/>
      <c r="C29" s="651"/>
      <c r="D29" s="651"/>
      <c r="E29" s="651"/>
      <c r="F29" s="651"/>
      <c r="G29" s="651"/>
      <c r="H29" s="651"/>
      <c r="I29" s="651"/>
      <c r="J29" s="651"/>
      <c r="K29" s="651"/>
      <c r="L29" s="651"/>
      <c r="M29" s="651"/>
      <c r="N29" s="660"/>
      <c r="O29" s="660"/>
    </row>
    <row r="30" spans="2:18" ht="11">
      <c r="B30" s="1065" t="s">
        <v>255</v>
      </c>
      <c r="C30" s="1066"/>
      <c r="D30" s="1066"/>
      <c r="E30" s="1066"/>
      <c r="F30" s="1066"/>
      <c r="G30" s="1066"/>
      <c r="H30" s="1066"/>
      <c r="I30" s="1066"/>
      <c r="J30" s="1066"/>
      <c r="K30" s="1066"/>
      <c r="L30" s="1066"/>
      <c r="M30" s="1066"/>
      <c r="N30" s="1066"/>
      <c r="O30" s="1066"/>
      <c r="P30" s="1067"/>
      <c r="Q30" s="614"/>
    </row>
    <row r="31" spans="2:18">
      <c r="B31" s="649"/>
      <c r="C31" s="651" t="s">
        <v>18</v>
      </c>
      <c r="D31" s="651"/>
      <c r="E31" s="651"/>
      <c r="F31" s="651"/>
      <c r="G31" s="651"/>
      <c r="H31" s="651"/>
      <c r="I31" s="651"/>
      <c r="J31" s="651"/>
      <c r="K31" s="651"/>
      <c r="L31" s="651"/>
      <c r="M31" s="651"/>
      <c r="N31" s="651"/>
      <c r="O31" s="651"/>
      <c r="P31" s="647"/>
      <c r="Q31" s="614"/>
    </row>
    <row r="32" spans="2:18">
      <c r="B32" s="649"/>
      <c r="C32" s="661" t="s">
        <v>5</v>
      </c>
      <c r="D32" s="662" t="s">
        <v>11</v>
      </c>
      <c r="E32" s="663"/>
      <c r="F32" s="651"/>
      <c r="G32" s="651"/>
      <c r="H32" s="651"/>
      <c r="I32" s="651"/>
      <c r="J32" s="651"/>
      <c r="K32" s="651"/>
      <c r="L32" s="651"/>
      <c r="M32" s="651"/>
      <c r="N32" s="651"/>
      <c r="O32" s="651"/>
      <c r="P32" s="647"/>
      <c r="Q32" s="614"/>
    </row>
    <row r="33" spans="2:19">
      <c r="B33" s="649"/>
      <c r="C33" s="664">
        <v>1</v>
      </c>
      <c r="D33" s="1063" t="str">
        <f>'1'!F57</f>
        <v>Superficie útil</v>
      </c>
      <c r="E33" s="1064"/>
      <c r="F33" s="631"/>
      <c r="G33" s="631"/>
      <c r="H33" s="651"/>
      <c r="I33" s="651"/>
      <c r="J33" s="651"/>
      <c r="K33" s="651"/>
      <c r="L33" s="651"/>
      <c r="M33" s="651"/>
      <c r="N33" s="651"/>
      <c r="O33" s="651"/>
      <c r="P33" s="647"/>
      <c r="Q33" s="614"/>
    </row>
    <row r="34" spans="2:19">
      <c r="B34" s="649"/>
      <c r="C34" s="664">
        <v>2</v>
      </c>
      <c r="D34" s="1059" t="str">
        <f>'1'!F58</f>
        <v>Terraza</v>
      </c>
      <c r="E34" s="1060"/>
      <c r="F34" s="631"/>
      <c r="G34" s="631"/>
      <c r="H34" s="651"/>
      <c r="I34" s="651"/>
      <c r="J34" s="651"/>
      <c r="K34" s="651"/>
      <c r="L34" s="651"/>
      <c r="M34" s="651"/>
      <c r="N34" s="651"/>
      <c r="O34" s="651"/>
      <c r="P34" s="647"/>
      <c r="Q34" s="614"/>
    </row>
    <row r="35" spans="2:19">
      <c r="B35" s="649"/>
      <c r="C35" s="664"/>
      <c r="D35" s="1059"/>
      <c r="E35" s="1060"/>
      <c r="F35" s="631"/>
      <c r="G35" s="631"/>
      <c r="H35" s="651"/>
      <c r="I35" s="651"/>
      <c r="J35" s="651"/>
      <c r="K35" s="651"/>
      <c r="L35" s="651"/>
      <c r="M35" s="651"/>
      <c r="N35" s="651"/>
      <c r="O35" s="651"/>
      <c r="P35" s="647"/>
      <c r="Q35" s="614"/>
    </row>
    <row r="36" spans="2:19">
      <c r="B36" s="649"/>
      <c r="C36" s="665"/>
      <c r="D36" s="1059"/>
      <c r="E36" s="1060"/>
      <c r="F36" s="631"/>
      <c r="G36" s="631"/>
      <c r="H36" s="651"/>
      <c r="I36" s="651"/>
      <c r="J36" s="651"/>
      <c r="K36" s="651"/>
      <c r="L36" s="651"/>
      <c r="M36" s="651"/>
      <c r="N36" s="651"/>
      <c r="O36" s="651"/>
      <c r="P36" s="647"/>
      <c r="Q36" s="614"/>
    </row>
    <row r="37" spans="2:19">
      <c r="B37" s="649"/>
      <c r="C37" s="666"/>
      <c r="D37" s="1042"/>
      <c r="E37" s="1043"/>
      <c r="F37" s="631"/>
      <c r="G37" s="631"/>
      <c r="H37" s="651"/>
      <c r="I37" s="651"/>
      <c r="J37" s="651"/>
      <c r="K37" s="651"/>
      <c r="L37" s="651"/>
      <c r="M37" s="651"/>
      <c r="N37" s="651"/>
      <c r="O37" s="651"/>
      <c r="P37" s="647"/>
      <c r="Q37" s="614"/>
    </row>
    <row r="38" spans="2:19">
      <c r="B38" s="649"/>
      <c r="C38" s="667"/>
      <c r="D38" s="668"/>
      <c r="E38" s="668"/>
      <c r="F38" s="631"/>
      <c r="G38" s="631"/>
      <c r="H38" s="631"/>
      <c r="I38" s="651"/>
      <c r="J38" s="651"/>
      <c r="K38" s="651"/>
      <c r="L38" s="651"/>
      <c r="M38" s="651"/>
      <c r="N38" s="651"/>
      <c r="O38" s="651"/>
      <c r="P38" s="647"/>
      <c r="Q38" s="614"/>
    </row>
    <row r="39" spans="2:19">
      <c r="B39" s="649"/>
      <c r="C39" s="669"/>
      <c r="D39" s="631"/>
      <c r="E39" s="631"/>
      <c r="F39" s="631"/>
      <c r="G39" s="631"/>
      <c r="H39" s="631"/>
      <c r="I39" s="651"/>
      <c r="J39" s="651"/>
      <c r="K39" s="651"/>
      <c r="L39" s="651"/>
      <c r="M39" s="651"/>
      <c r="N39" s="651"/>
      <c r="O39" s="651"/>
      <c r="P39" s="647"/>
      <c r="Q39" s="614"/>
    </row>
    <row r="40" spans="2:19" ht="25">
      <c r="B40" s="649"/>
      <c r="C40" s="669"/>
      <c r="D40" s="670"/>
      <c r="E40" s="631"/>
      <c r="F40" s="631"/>
      <c r="G40" s="631"/>
      <c r="H40" s="631"/>
      <c r="I40" s="651"/>
      <c r="J40" s="651"/>
      <c r="K40" s="651"/>
      <c r="L40" s="651"/>
      <c r="M40" s="651"/>
      <c r="N40" s="651"/>
      <c r="O40" s="651"/>
      <c r="P40" s="647"/>
      <c r="Q40" s="614"/>
      <c r="S40" s="671"/>
    </row>
    <row r="41" spans="2:19" ht="11">
      <c r="B41" s="649"/>
      <c r="C41" s="669"/>
      <c r="D41" s="672"/>
      <c r="E41" s="631"/>
      <c r="F41" s="631"/>
      <c r="G41" s="631"/>
      <c r="H41" s="631"/>
      <c r="I41" s="651"/>
      <c r="J41" s="651"/>
      <c r="K41" s="651"/>
      <c r="L41" s="651"/>
      <c r="M41" s="651"/>
      <c r="N41" s="651"/>
      <c r="O41" s="651"/>
      <c r="P41" s="647"/>
      <c r="Q41" s="614"/>
    </row>
    <row r="42" spans="2:19">
      <c r="B42" s="649"/>
      <c r="C42" s="669"/>
      <c r="D42" s="631"/>
      <c r="E42" s="631"/>
      <c r="F42" s="631"/>
      <c r="G42" s="631"/>
      <c r="H42" s="631"/>
      <c r="I42" s="651"/>
      <c r="J42" s="651"/>
      <c r="K42" s="651"/>
      <c r="L42" s="651"/>
      <c r="M42" s="651"/>
      <c r="N42" s="651"/>
      <c r="O42" s="651"/>
      <c r="P42" s="647"/>
      <c r="Q42" s="614"/>
    </row>
    <row r="43" spans="2:19">
      <c r="B43" s="649"/>
      <c r="C43" s="669"/>
      <c r="D43" s="631"/>
      <c r="E43" s="631"/>
      <c r="F43" s="631"/>
      <c r="G43" s="631"/>
      <c r="H43" s="631"/>
      <c r="I43" s="651"/>
      <c r="J43" s="651"/>
      <c r="K43" s="651"/>
      <c r="L43" s="651"/>
      <c r="M43" s="651"/>
      <c r="N43" s="651"/>
      <c r="O43" s="651"/>
      <c r="P43" s="647"/>
      <c r="Q43" s="614"/>
    </row>
    <row r="44" spans="2:19">
      <c r="B44" s="649"/>
      <c r="C44" s="669"/>
      <c r="D44" s="631"/>
      <c r="E44" s="631"/>
      <c r="F44" s="631"/>
      <c r="G44" s="631"/>
      <c r="H44" s="631"/>
      <c r="I44" s="651"/>
      <c r="J44" s="651"/>
      <c r="K44" s="651"/>
      <c r="L44" s="651"/>
      <c r="M44" s="651"/>
      <c r="N44" s="651"/>
      <c r="O44" s="651"/>
      <c r="P44" s="647"/>
      <c r="Q44" s="614"/>
    </row>
    <row r="45" spans="2:19">
      <c r="B45" s="649"/>
      <c r="C45" s="669"/>
      <c r="D45" s="631"/>
      <c r="E45" s="631"/>
      <c r="F45" s="631"/>
      <c r="G45" s="631"/>
      <c r="H45" s="631"/>
      <c r="I45" s="651"/>
      <c r="J45" s="651"/>
      <c r="K45" s="651"/>
      <c r="L45" s="651"/>
      <c r="M45" s="651"/>
      <c r="N45" s="651"/>
      <c r="O45" s="651"/>
      <c r="P45" s="647"/>
      <c r="Q45" s="614"/>
    </row>
    <row r="46" spans="2:19">
      <c r="B46" s="649"/>
      <c r="C46" s="669"/>
      <c r="D46" s="631"/>
      <c r="E46" s="631"/>
      <c r="F46" s="631"/>
      <c r="G46" s="631"/>
      <c r="H46" s="631"/>
      <c r="I46" s="651"/>
      <c r="J46" s="651"/>
      <c r="K46" s="651"/>
      <c r="L46" s="651"/>
      <c r="M46" s="651"/>
      <c r="N46" s="651"/>
      <c r="O46" s="651"/>
      <c r="P46" s="647"/>
      <c r="Q46" s="614"/>
    </row>
    <row r="47" spans="2:19">
      <c r="B47" s="649"/>
      <c r="C47" s="669"/>
      <c r="D47" s="631"/>
      <c r="E47" s="631"/>
      <c r="F47" s="631"/>
      <c r="G47" s="631"/>
      <c r="H47" s="631"/>
      <c r="I47" s="651"/>
      <c r="J47" s="651"/>
      <c r="K47" s="651"/>
      <c r="L47" s="651"/>
      <c r="M47" s="651"/>
      <c r="N47" s="651"/>
      <c r="O47" s="651"/>
      <c r="P47" s="647"/>
      <c r="Q47" s="614"/>
    </row>
    <row r="48" spans="2:19" ht="25">
      <c r="B48" s="649"/>
      <c r="C48" s="669"/>
      <c r="D48" s="631"/>
      <c r="E48" s="631"/>
      <c r="F48" s="631"/>
      <c r="G48" s="631"/>
      <c r="H48" s="631"/>
      <c r="I48" s="651"/>
      <c r="J48" s="651"/>
      <c r="K48" s="651"/>
      <c r="L48" s="651"/>
      <c r="M48" s="651"/>
      <c r="N48" s="651"/>
      <c r="O48" s="651"/>
      <c r="P48" s="647"/>
      <c r="Q48" s="614"/>
      <c r="R48" s="671"/>
    </row>
    <row r="49" spans="2:21">
      <c r="B49" s="649"/>
      <c r="C49" s="669"/>
      <c r="D49" s="631"/>
      <c r="E49" s="631"/>
      <c r="F49" s="631"/>
      <c r="G49" s="631"/>
      <c r="H49" s="631"/>
      <c r="I49" s="651"/>
      <c r="J49" s="651"/>
      <c r="K49" s="651"/>
      <c r="L49" s="651"/>
      <c r="M49" s="651"/>
      <c r="N49" s="651"/>
      <c r="O49" s="651"/>
      <c r="P49" s="647"/>
      <c r="Q49" s="614"/>
    </row>
    <row r="50" spans="2:21">
      <c r="B50" s="649"/>
      <c r="C50" s="673"/>
      <c r="D50" s="631"/>
      <c r="E50" s="631"/>
      <c r="F50" s="631"/>
      <c r="G50" s="631"/>
      <c r="H50" s="631"/>
      <c r="I50" s="651"/>
      <c r="J50" s="651"/>
      <c r="K50" s="651"/>
      <c r="L50" s="651"/>
      <c r="M50" s="651"/>
      <c r="N50" s="651"/>
      <c r="O50" s="651"/>
      <c r="P50" s="647"/>
      <c r="Q50" s="614"/>
    </row>
    <row r="51" spans="2:21">
      <c r="B51" s="649"/>
      <c r="C51" s="673"/>
      <c r="D51" s="631"/>
      <c r="E51" s="631"/>
      <c r="F51" s="631"/>
      <c r="G51" s="631"/>
      <c r="H51" s="631"/>
      <c r="I51" s="651"/>
      <c r="J51" s="651"/>
      <c r="K51" s="651"/>
      <c r="L51" s="651"/>
      <c r="M51" s="651"/>
      <c r="N51" s="651"/>
      <c r="O51" s="651"/>
      <c r="P51" s="647"/>
      <c r="Q51" s="614"/>
    </row>
    <row r="52" spans="2:21">
      <c r="B52" s="649"/>
      <c r="C52" s="673"/>
      <c r="D52" s="631"/>
      <c r="E52" s="631"/>
      <c r="F52" s="631"/>
      <c r="G52" s="631"/>
      <c r="H52" s="631"/>
      <c r="I52" s="651"/>
      <c r="J52" s="651"/>
      <c r="K52" s="651"/>
      <c r="L52" s="651"/>
      <c r="M52" s="651"/>
      <c r="N52" s="651"/>
      <c r="O52" s="651"/>
      <c r="P52" s="647"/>
      <c r="Q52" s="614"/>
    </row>
    <row r="53" spans="2:21">
      <c r="B53" s="649"/>
      <c r="C53" s="651"/>
      <c r="D53" s="651"/>
      <c r="E53" s="651"/>
      <c r="F53" s="651"/>
      <c r="G53" s="651"/>
      <c r="H53" s="651"/>
      <c r="I53" s="651"/>
      <c r="J53" s="651"/>
      <c r="K53" s="651"/>
      <c r="L53" s="651"/>
      <c r="M53" s="651"/>
      <c r="N53" s="651"/>
      <c r="O53" s="651"/>
      <c r="P53" s="647"/>
      <c r="Q53" s="614"/>
    </row>
    <row r="54" spans="2:21">
      <c r="B54" s="649"/>
      <c r="C54" s="651"/>
      <c r="D54" s="651"/>
      <c r="E54" s="651"/>
      <c r="F54" s="651"/>
      <c r="G54" s="651"/>
      <c r="H54" s="651"/>
      <c r="I54" s="651"/>
      <c r="J54" s="651"/>
      <c r="K54" s="651"/>
      <c r="L54" s="651"/>
      <c r="M54" s="651"/>
      <c r="N54" s="651"/>
      <c r="O54" s="651"/>
      <c r="P54" s="647"/>
      <c r="Q54" s="614"/>
    </row>
    <row r="55" spans="2:21">
      <c r="B55" s="649"/>
      <c r="C55" s="651"/>
      <c r="D55" s="651"/>
      <c r="E55" s="651"/>
      <c r="F55" s="651"/>
      <c r="G55" s="674"/>
      <c r="H55" s="651"/>
      <c r="I55" s="614"/>
      <c r="J55" s="614"/>
      <c r="K55" s="651"/>
      <c r="L55" s="651"/>
      <c r="M55" s="651"/>
      <c r="N55" s="651"/>
      <c r="O55" s="651"/>
      <c r="P55" s="647"/>
      <c r="Q55" s="614"/>
    </row>
    <row r="56" spans="2:21" ht="0.75" customHeight="1">
      <c r="B56" s="656"/>
      <c r="C56" s="657"/>
      <c r="D56" s="657"/>
      <c r="E56" s="657"/>
      <c r="F56" s="657"/>
      <c r="G56" s="657"/>
      <c r="H56" s="657"/>
      <c r="I56" s="657"/>
      <c r="J56" s="657"/>
      <c r="K56" s="657"/>
      <c r="L56" s="657"/>
      <c r="M56" s="657"/>
      <c r="N56" s="657"/>
      <c r="O56" s="657"/>
      <c r="P56" s="675"/>
      <c r="Q56" s="614"/>
    </row>
    <row r="57" spans="2:21" ht="5" customHeight="1">
      <c r="O57" s="676"/>
    </row>
    <row r="58" spans="2:21" ht="11">
      <c r="B58" s="677" t="s">
        <v>256</v>
      </c>
      <c r="C58" s="678"/>
      <c r="D58" s="678"/>
      <c r="E58" s="678"/>
      <c r="F58" s="678"/>
      <c r="G58" s="678"/>
      <c r="H58" s="678"/>
      <c r="I58" s="678"/>
      <c r="J58" s="678"/>
      <c r="K58" s="678"/>
      <c r="L58" s="678"/>
      <c r="M58" s="678"/>
      <c r="N58" s="678"/>
      <c r="O58" s="678"/>
      <c r="P58" s="679"/>
    </row>
    <row r="59" spans="2:21" ht="14" customHeight="1">
      <c r="B59" s="680"/>
      <c r="C59" s="631" t="s">
        <v>68</v>
      </c>
      <c r="D59" s="631"/>
      <c r="E59" s="631"/>
      <c r="F59" s="1044"/>
      <c r="G59" s="1045"/>
      <c r="H59" s="1045"/>
      <c r="I59" s="1045"/>
      <c r="J59" s="1045"/>
      <c r="K59" s="1045"/>
      <c r="L59" s="1045"/>
      <c r="M59" s="1045"/>
      <c r="N59" s="1045"/>
      <c r="O59" s="1045"/>
      <c r="P59" s="1046"/>
    </row>
    <row r="60" spans="2:21" ht="14" customHeight="1">
      <c r="B60" s="681"/>
      <c r="C60" s="631"/>
      <c r="D60" s="631"/>
      <c r="E60" s="631"/>
      <c r="F60" s="1047"/>
      <c r="G60" s="1048"/>
      <c r="H60" s="1048"/>
      <c r="I60" s="1048"/>
      <c r="J60" s="1048"/>
      <c r="K60" s="1048"/>
      <c r="L60" s="1048"/>
      <c r="M60" s="1048"/>
      <c r="N60" s="1048"/>
      <c r="O60" s="1048"/>
      <c r="P60" s="1049"/>
    </row>
    <row r="61" spans="2:21">
      <c r="B61" s="649"/>
      <c r="C61" s="631"/>
      <c r="D61" s="631"/>
      <c r="E61" s="631"/>
      <c r="F61" s="1050"/>
      <c r="G61" s="1051"/>
      <c r="H61" s="1051"/>
      <c r="I61" s="1051"/>
      <c r="J61" s="1051"/>
      <c r="K61" s="1051"/>
      <c r="L61" s="1051"/>
      <c r="M61" s="1051"/>
      <c r="N61" s="1051"/>
      <c r="O61" s="1051"/>
      <c r="P61" s="1052"/>
    </row>
    <row r="62" spans="2:21">
      <c r="B62" s="649"/>
      <c r="C62" s="682" t="s">
        <v>69</v>
      </c>
      <c r="D62" s="631"/>
      <c r="E62" s="631"/>
      <c r="F62" s="1038"/>
      <c r="G62" s="1038"/>
      <c r="H62" s="1038"/>
      <c r="I62" s="1038"/>
      <c r="J62" s="1038"/>
      <c r="K62" s="1038"/>
      <c r="L62" s="1038"/>
      <c r="M62" s="1038"/>
      <c r="N62" s="1038"/>
      <c r="O62" s="1038"/>
      <c r="P62" s="647"/>
      <c r="S62" s="682"/>
      <c r="U62" s="682"/>
    </row>
    <row r="63" spans="2:21">
      <c r="B63" s="649"/>
      <c r="C63" s="683" t="s">
        <v>59</v>
      </c>
      <c r="D63" s="631"/>
      <c r="E63" s="631"/>
      <c r="F63" s="1033"/>
      <c r="G63" s="1033"/>
      <c r="H63" s="1033"/>
      <c r="I63" s="1033"/>
      <c r="J63" s="1033"/>
      <c r="K63" s="1033"/>
      <c r="L63" s="1033"/>
      <c r="M63" s="1033"/>
      <c r="N63" s="1033"/>
      <c r="O63" s="1033"/>
      <c r="P63" s="647"/>
      <c r="S63" s="683"/>
    </row>
    <row r="64" spans="2:21">
      <c r="B64" s="649"/>
      <c r="C64" s="683" t="s">
        <v>67</v>
      </c>
      <c r="D64" s="631"/>
      <c r="E64" s="631"/>
      <c r="F64" s="1033"/>
      <c r="G64" s="1033"/>
      <c r="H64" s="1033"/>
      <c r="I64" s="1033"/>
      <c r="J64" s="1033"/>
      <c r="K64" s="1033"/>
      <c r="L64" s="1033"/>
      <c r="M64" s="1033"/>
      <c r="N64" s="1033"/>
      <c r="O64" s="1033"/>
      <c r="P64" s="647"/>
      <c r="S64" s="683"/>
    </row>
    <row r="65" spans="2:19">
      <c r="B65" s="649"/>
      <c r="C65" s="683" t="s">
        <v>60</v>
      </c>
      <c r="D65" s="631"/>
      <c r="E65" s="631"/>
      <c r="F65" s="1033"/>
      <c r="G65" s="1033"/>
      <c r="H65" s="1033"/>
      <c r="I65" s="1033"/>
      <c r="J65" s="1033"/>
      <c r="K65" s="1033"/>
      <c r="L65" s="1033"/>
      <c r="M65" s="1033"/>
      <c r="N65" s="1033"/>
      <c r="O65" s="1033"/>
      <c r="P65" s="647"/>
      <c r="S65" s="683"/>
    </row>
    <row r="66" spans="2:19">
      <c r="B66" s="649"/>
      <c r="C66" s="683" t="s">
        <v>61</v>
      </c>
      <c r="D66" s="631"/>
      <c r="E66" s="631"/>
      <c r="F66" s="966"/>
      <c r="G66" s="1033"/>
      <c r="H66" s="1033"/>
      <c r="I66" s="1033"/>
      <c r="J66" s="1033"/>
      <c r="K66" s="1033"/>
      <c r="L66" s="1033"/>
      <c r="M66" s="1033"/>
      <c r="N66" s="1033"/>
      <c r="O66" s="1033"/>
      <c r="P66" s="647"/>
      <c r="S66" s="683"/>
    </row>
    <row r="67" spans="2:19">
      <c r="B67" s="649"/>
      <c r="C67" s="683" t="s">
        <v>70</v>
      </c>
      <c r="D67" s="631"/>
      <c r="E67" s="631"/>
      <c r="F67" s="1033"/>
      <c r="G67" s="1033"/>
      <c r="H67" s="1033"/>
      <c r="I67" s="1033"/>
      <c r="J67" s="1033"/>
      <c r="K67" s="1033"/>
      <c r="L67" s="1033"/>
      <c r="M67" s="1033"/>
      <c r="N67" s="1033"/>
      <c r="O67" s="1033"/>
      <c r="P67" s="647"/>
      <c r="S67" s="683"/>
    </row>
    <row r="68" spans="2:19">
      <c r="B68" s="649"/>
      <c r="C68" s="683" t="s">
        <v>62</v>
      </c>
      <c r="D68" s="683"/>
      <c r="E68" s="670"/>
      <c r="F68" s="966"/>
      <c r="G68" s="1033"/>
      <c r="H68" s="1033"/>
      <c r="I68" s="1033"/>
      <c r="J68" s="1033"/>
      <c r="K68" s="1033"/>
      <c r="L68" s="1033"/>
      <c r="M68" s="1033"/>
      <c r="N68" s="1033"/>
      <c r="O68" s="1033"/>
      <c r="P68" s="647"/>
      <c r="S68" s="683"/>
    </row>
    <row r="69" spans="2:19">
      <c r="B69" s="649"/>
      <c r="C69" s="683" t="s">
        <v>71</v>
      </c>
      <c r="D69" s="631"/>
      <c r="E69" s="631"/>
      <c r="F69" s="1033"/>
      <c r="G69" s="1033"/>
      <c r="H69" s="1033"/>
      <c r="I69" s="1033"/>
      <c r="J69" s="1033"/>
      <c r="K69" s="1033"/>
      <c r="L69" s="1033"/>
      <c r="M69" s="1033"/>
      <c r="N69" s="1033"/>
      <c r="O69" s="1033"/>
      <c r="P69" s="647"/>
      <c r="S69" s="683"/>
    </row>
    <row r="70" spans="2:19">
      <c r="B70" s="649"/>
      <c r="C70" s="683" t="s">
        <v>63</v>
      </c>
      <c r="D70" s="631"/>
      <c r="E70" s="631"/>
      <c r="F70" s="966"/>
      <c r="G70" s="1033"/>
      <c r="H70" s="1033"/>
      <c r="I70" s="1033"/>
      <c r="J70" s="1033"/>
      <c r="K70" s="1033"/>
      <c r="L70" s="1033"/>
      <c r="M70" s="1033"/>
      <c r="N70" s="1033"/>
      <c r="O70" s="1033"/>
      <c r="P70" s="647"/>
      <c r="S70" s="683"/>
    </row>
    <row r="71" spans="2:19">
      <c r="B71" s="649"/>
      <c r="C71" s="683" t="s">
        <v>64</v>
      </c>
      <c r="D71" s="631"/>
      <c r="E71" s="631"/>
      <c r="F71" s="966"/>
      <c r="G71" s="1033"/>
      <c r="H71" s="1033"/>
      <c r="I71" s="1033"/>
      <c r="J71" s="1033"/>
      <c r="K71" s="1033"/>
      <c r="L71" s="1033"/>
      <c r="M71" s="1033"/>
      <c r="N71" s="1033"/>
      <c r="O71" s="1033"/>
      <c r="P71" s="647"/>
      <c r="S71" s="683"/>
    </row>
    <row r="72" spans="2:19">
      <c r="B72" s="649"/>
      <c r="C72" s="683" t="s">
        <v>65</v>
      </c>
      <c r="D72" s="631"/>
      <c r="E72" s="631"/>
      <c r="F72" s="966"/>
      <c r="G72" s="1033"/>
      <c r="H72" s="1033"/>
      <c r="I72" s="1033"/>
      <c r="J72" s="1033"/>
      <c r="K72" s="1033"/>
      <c r="L72" s="1033"/>
      <c r="M72" s="1033"/>
      <c r="N72" s="1033"/>
      <c r="O72" s="1033"/>
      <c r="P72" s="647"/>
      <c r="S72" s="683"/>
    </row>
    <row r="73" spans="2:19">
      <c r="B73" s="649"/>
      <c r="C73" s="683" t="s">
        <v>66</v>
      </c>
      <c r="D73" s="651"/>
      <c r="E73" s="651"/>
      <c r="F73" s="1033"/>
      <c r="G73" s="1033"/>
      <c r="H73" s="1033"/>
      <c r="I73" s="1033"/>
      <c r="J73" s="1033"/>
      <c r="K73" s="1033"/>
      <c r="L73" s="1033"/>
      <c r="M73" s="1033"/>
      <c r="N73" s="1033"/>
      <c r="O73" s="1033"/>
      <c r="P73" s="647"/>
      <c r="S73" s="683"/>
    </row>
    <row r="74" spans="2:19">
      <c r="B74" s="649"/>
      <c r="C74" s="683" t="s">
        <v>53</v>
      </c>
      <c r="D74" s="651"/>
      <c r="E74" s="651"/>
      <c r="F74" s="1078" t="s">
        <v>26</v>
      </c>
      <c r="G74" s="1033"/>
      <c r="H74" s="1033"/>
      <c r="I74" s="1033"/>
      <c r="J74" s="1033"/>
      <c r="K74" s="1033"/>
      <c r="L74" s="1033"/>
      <c r="M74" s="1033"/>
      <c r="N74" s="1033"/>
      <c r="O74" s="1033"/>
      <c r="P74" s="647"/>
      <c r="S74" s="683"/>
    </row>
    <row r="75" spans="2:19">
      <c r="B75" s="649"/>
      <c r="C75" s="1077" t="s">
        <v>22</v>
      </c>
      <c r="D75" s="1077"/>
      <c r="E75" s="1077"/>
      <c r="F75" s="1077"/>
      <c r="G75" s="1077"/>
      <c r="H75" s="1077"/>
      <c r="I75" s="1077"/>
      <c r="J75" s="670"/>
      <c r="K75" s="651"/>
      <c r="L75" s="651"/>
      <c r="M75" s="651"/>
      <c r="N75" s="651"/>
      <c r="O75" s="651"/>
      <c r="P75" s="647"/>
      <c r="S75" s="683"/>
    </row>
    <row r="76" spans="2:19" ht="21.75" customHeight="1">
      <c r="B76" s="649"/>
      <c r="C76" s="1069"/>
      <c r="D76" s="1070"/>
      <c r="E76" s="1070"/>
      <c r="F76" s="1070"/>
      <c r="G76" s="1070"/>
      <c r="H76" s="1070"/>
      <c r="I76" s="1070"/>
      <c r="J76" s="1070"/>
      <c r="K76" s="1070"/>
      <c r="L76" s="1070"/>
      <c r="M76" s="1070"/>
      <c r="N76" s="1070"/>
      <c r="O76" s="1071"/>
      <c r="P76" s="647"/>
      <c r="S76" s="683"/>
    </row>
    <row r="77" spans="2:19">
      <c r="B77" s="649"/>
      <c r="C77" s="1072"/>
      <c r="D77" s="1048"/>
      <c r="E77" s="1048"/>
      <c r="F77" s="1048"/>
      <c r="G77" s="1048"/>
      <c r="H77" s="1048"/>
      <c r="I77" s="1048"/>
      <c r="J77" s="1048"/>
      <c r="K77" s="1048"/>
      <c r="L77" s="1048"/>
      <c r="M77" s="1048"/>
      <c r="N77" s="1048"/>
      <c r="O77" s="1073"/>
      <c r="P77" s="647"/>
    </row>
    <row r="78" spans="2:19">
      <c r="B78" s="649"/>
      <c r="C78" s="1074"/>
      <c r="D78" s="1075"/>
      <c r="E78" s="1075"/>
      <c r="F78" s="1075"/>
      <c r="G78" s="1075"/>
      <c r="H78" s="1075"/>
      <c r="I78" s="1075"/>
      <c r="J78" s="1075"/>
      <c r="K78" s="1075"/>
      <c r="L78" s="1075"/>
      <c r="M78" s="1075"/>
      <c r="N78" s="1075"/>
      <c r="O78" s="1076"/>
      <c r="P78" s="647"/>
    </row>
    <row r="79" spans="2:19">
      <c r="B79" s="656"/>
      <c r="C79" s="657"/>
      <c r="D79" s="657"/>
      <c r="E79" s="657"/>
      <c r="F79" s="657"/>
      <c r="G79" s="657"/>
      <c r="H79" s="657"/>
      <c r="I79" s="657"/>
      <c r="J79" s="657"/>
      <c r="K79" s="657"/>
      <c r="L79" s="657"/>
      <c r="M79" s="657"/>
      <c r="N79" s="657"/>
      <c r="O79" s="657"/>
      <c r="P79" s="675"/>
    </row>
  </sheetData>
  <mergeCells count="30">
    <mergeCell ref="F64:O64"/>
    <mergeCell ref="F65:O65"/>
    <mergeCell ref="C76:O78"/>
    <mergeCell ref="F71:O71"/>
    <mergeCell ref="F66:O66"/>
    <mergeCell ref="F70:O70"/>
    <mergeCell ref="F73:O73"/>
    <mergeCell ref="F72:O72"/>
    <mergeCell ref="C75:I75"/>
    <mergeCell ref="F67:O67"/>
    <mergeCell ref="F74:O74"/>
    <mergeCell ref="F68:O68"/>
    <mergeCell ref="F69:O69"/>
    <mergeCell ref="C3:D3"/>
    <mergeCell ref="D33:E33"/>
    <mergeCell ref="B30:P30"/>
    <mergeCell ref="B6:J6"/>
    <mergeCell ref="K6:P6"/>
    <mergeCell ref="F63:O63"/>
    <mergeCell ref="B5:J5"/>
    <mergeCell ref="K5:P5"/>
    <mergeCell ref="L11:O11"/>
    <mergeCell ref="F62:O62"/>
    <mergeCell ref="K13:P13"/>
    <mergeCell ref="D37:E37"/>
    <mergeCell ref="F59:P61"/>
    <mergeCell ref="K14:P28"/>
    <mergeCell ref="D34:E34"/>
    <mergeCell ref="D35:E35"/>
    <mergeCell ref="D36:E36"/>
  </mergeCells>
  <phoneticPr fontId="10" type="noConversion"/>
  <dataValidations xWindow="537" yWindow="285" count="8">
    <dataValidation type="list" allowBlank="1" showInputMessage="1" showErrorMessage="1" sqref="O7">
      <formula1>"Estacionaria,Expansión,Renovación,Incierta"</formula1>
    </dataValidation>
    <dataValidation allowBlank="1" showInputMessage="1" showErrorMessage="1" prompt="Grado de interés del barrio o vecindario" sqref="E19:E25"/>
    <dataValidation type="list" allowBlank="1" showInputMessage="1" showErrorMessage="1" sqref="L7:L8">
      <formula1>"Alto,Medio-Alto,Medio,Medio-Bajo,Bajo"</formula1>
    </dataValidation>
    <dataValidation type="list" allowBlank="1" showInputMessage="1" showErrorMessage="1" sqref="M12 O8">
      <formula1>"Bueno,Bueno a Regular,Regular,Regular a Malo,Malo"</formula1>
    </dataValidation>
    <dataValidation type="list" allowBlank="1" showInputMessage="1" showErrorMessage="1" sqref="L10">
      <formula1>"Principal,Secundaria,Interior,Ciega"</formula1>
    </dataValidation>
    <dataValidation type="list" allowBlank="1" showInputMessage="1" showErrorMessage="1" sqref="J17 L9 O9">
      <formula1>"Inmediatos,Cercanos,Lejanos,No hay"</formula1>
    </dataValidation>
    <dataValidation type="list" allowBlank="1" showInputMessage="1" showErrorMessage="1" sqref="O10">
      <formula1>"Inmediata,Cercana,Lejana,No hay"</formula1>
    </dataValidation>
    <dataValidation type="list" allowBlank="1" showInputMessage="1" showErrorMessage="1" sqref="E18">
      <formula1>$K$110:$K$113</formula1>
    </dataValidation>
  </dataValidations>
  <printOptions horizontalCentered="1"/>
  <pageMargins left="0.23622047244094491" right="0.19685039370078741" top="0.19685039370078741" bottom="0.35433070866141736" header="0.15748031496062992" footer="0"/>
  <headerFooter alignWithMargins="0">
    <oddFooter>&amp;C&amp;"Arial,Negrita"&amp;7Formato Hipotecario Banco Itau Chile, Versión Julio 2013 G.Senn. Prohibida la Reproducción Total o Parcial&amp;R&amp;7Página &amp;P</oddFooter>
  </headerFooter>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pageSetUpPr fitToPage="1"/>
  </sheetPr>
  <dimension ref="A1:AG115"/>
  <sheetViews>
    <sheetView showGridLines="0" topLeftCell="A55" zoomScaleSheetLayoutView="100" workbookViewId="0">
      <selection activeCell="B81" sqref="B81:M89"/>
    </sheetView>
  </sheetViews>
  <sheetFormatPr baseColWidth="10" defaultColWidth="10.796875" defaultRowHeight="10" x14ac:dyDescent="0"/>
  <cols>
    <col min="1" max="1" width="1" style="51" customWidth="1"/>
    <col min="2" max="2" width="1.796875" style="51" customWidth="1"/>
    <col min="3" max="3" width="7" style="51" customWidth="1"/>
    <col min="4" max="4" width="14.796875" style="51" customWidth="1"/>
    <col min="5" max="5" width="9.3984375" style="51" customWidth="1"/>
    <col min="6" max="6" width="16.3984375" style="51" customWidth="1"/>
    <col min="7" max="7" width="13.3984375" style="51" customWidth="1"/>
    <col min="8" max="8" width="11.3984375" style="51" customWidth="1"/>
    <col min="9" max="9" width="11" style="51" customWidth="1"/>
    <col min="10" max="10" width="13.19921875" style="51" customWidth="1"/>
    <col min="11" max="11" width="16.3984375" style="51" customWidth="1"/>
    <col min="12" max="12" width="26" style="51" customWidth="1"/>
    <col min="13" max="13" width="1.796875" style="51" customWidth="1"/>
    <col min="14" max="14" width="1" style="51" customWidth="1"/>
    <col min="15" max="15" width="5.19921875" style="53" customWidth="1"/>
    <col min="16" max="16" width="9.19921875" style="53" customWidth="1"/>
    <col min="17" max="17" width="5.19921875" style="53" customWidth="1"/>
    <col min="18" max="18" width="32.19921875" style="53" customWidth="1"/>
    <col min="19" max="16384" width="10.796875" style="53"/>
  </cols>
  <sheetData>
    <row r="1" spans="1:16">
      <c r="L1" s="52"/>
      <c r="M1" s="52" t="s">
        <v>184</v>
      </c>
    </row>
    <row r="2" spans="1:16">
      <c r="B2" s="54" t="s">
        <v>164</v>
      </c>
      <c r="C2" s="55"/>
      <c r="D2" s="56"/>
      <c r="E2" s="57" t="s">
        <v>214</v>
      </c>
      <c r="F2" s="58" t="str">
        <f>+'1'!F11:P11</f>
        <v>cliente</v>
      </c>
      <c r="G2" s="57"/>
      <c r="H2" s="57"/>
      <c r="I2" s="57"/>
      <c r="J2" s="57"/>
      <c r="K2" s="57"/>
      <c r="L2" s="57"/>
      <c r="M2" s="56"/>
    </row>
    <row r="3" spans="1:16">
      <c r="B3" s="59"/>
      <c r="C3" s="1133" t="str">
        <f>+'1'!U2</f>
        <v>id</v>
      </c>
      <c r="D3" s="1134"/>
      <c r="E3" s="60" t="s">
        <v>4</v>
      </c>
      <c r="F3" s="61" t="str">
        <f>+'1'!S11</f>
        <v>clienteRut</v>
      </c>
      <c r="G3" s="62" t="str">
        <f>"- "&amp;'1'!V11</f>
        <v>- num1</v>
      </c>
      <c r="H3" s="60"/>
      <c r="I3" s="60"/>
      <c r="J3" s="60"/>
      <c r="K3" s="60"/>
      <c r="L3" s="60"/>
      <c r="M3" s="63"/>
    </row>
    <row r="4" spans="1:16" ht="6" customHeight="1"/>
    <row r="5" spans="1:16" ht="11">
      <c r="B5" s="1093" t="s">
        <v>257</v>
      </c>
      <c r="C5" s="1094"/>
      <c r="D5" s="1094"/>
      <c r="E5" s="1094"/>
      <c r="F5" s="1094"/>
      <c r="G5" s="1094"/>
      <c r="H5" s="1094"/>
      <c r="I5" s="1094"/>
      <c r="J5" s="1094"/>
      <c r="K5" s="1094"/>
      <c r="L5" s="1094"/>
      <c r="M5" s="1095"/>
    </row>
    <row r="6" spans="1:16" ht="8" customHeight="1">
      <c r="A6" s="64"/>
      <c r="B6" s="65"/>
      <c r="C6" s="66"/>
      <c r="D6" s="66"/>
      <c r="E6" s="66"/>
      <c r="F6" s="66"/>
      <c r="G6" s="66"/>
      <c r="H6" s="66"/>
      <c r="I6" s="66"/>
      <c r="J6" s="66"/>
      <c r="K6" s="66"/>
      <c r="L6" s="66"/>
      <c r="M6" s="67"/>
    </row>
    <row r="7" spans="1:16" ht="8" customHeight="1">
      <c r="A7" s="64"/>
      <c r="B7" s="68"/>
      <c r="C7" s="1143"/>
      <c r="D7" s="1143"/>
      <c r="E7" s="1143"/>
      <c r="F7" s="1143"/>
      <c r="G7" s="1143"/>
      <c r="H7" s="1143"/>
      <c r="I7" s="1143"/>
      <c r="J7" s="1143"/>
      <c r="K7" s="1143"/>
      <c r="L7" s="1143"/>
      <c r="M7" s="69"/>
    </row>
    <row r="8" spans="1:16" ht="8" customHeight="1">
      <c r="A8" s="64"/>
      <c r="B8" s="68"/>
      <c r="C8" s="1143"/>
      <c r="D8" s="1143"/>
      <c r="E8" s="1143"/>
      <c r="F8" s="1143"/>
      <c r="G8" s="1143"/>
      <c r="H8" s="1143"/>
      <c r="I8" s="1143"/>
      <c r="J8" s="1143"/>
      <c r="K8" s="1143"/>
      <c r="L8" s="1143"/>
      <c r="M8" s="69"/>
    </row>
    <row r="9" spans="1:16">
      <c r="A9" s="64"/>
      <c r="B9" s="68"/>
      <c r="C9" s="1143"/>
      <c r="D9" s="1143"/>
      <c r="E9" s="1143"/>
      <c r="F9" s="1143"/>
      <c r="G9" s="1143"/>
      <c r="H9" s="1143"/>
      <c r="I9" s="1143"/>
      <c r="J9" s="1143"/>
      <c r="K9" s="1143"/>
      <c r="L9" s="1143"/>
      <c r="M9" s="69"/>
    </row>
    <row r="10" spans="1:16" ht="6" customHeight="1">
      <c r="A10" s="64"/>
      <c r="B10" s="68"/>
      <c r="C10" s="70"/>
      <c r="D10" s="70"/>
      <c r="E10" s="70"/>
      <c r="F10" s="70"/>
      <c r="G10" s="70"/>
      <c r="H10" s="70"/>
      <c r="I10" s="70"/>
      <c r="J10" s="70"/>
      <c r="K10" s="70"/>
      <c r="L10" s="70"/>
      <c r="M10" s="69"/>
    </row>
    <row r="11" spans="1:16">
      <c r="A11" s="64"/>
      <c r="B11" s="68"/>
      <c r="C11" s="71" t="s">
        <v>185</v>
      </c>
      <c r="D11" s="72"/>
      <c r="E11" s="72"/>
      <c r="F11" s="73"/>
      <c r="G11" s="73"/>
      <c r="H11" s="73"/>
      <c r="I11" s="72"/>
      <c r="J11" s="72"/>
      <c r="K11" s="72"/>
      <c r="L11" s="72"/>
      <c r="M11" s="69"/>
    </row>
    <row r="12" spans="1:16">
      <c r="A12" s="64"/>
      <c r="B12" s="68"/>
      <c r="C12" s="1135" t="s">
        <v>165</v>
      </c>
      <c r="D12" s="1136"/>
      <c r="E12" s="1137"/>
      <c r="F12" s="74" t="s">
        <v>1</v>
      </c>
      <c r="G12" s="1135" t="s">
        <v>166</v>
      </c>
      <c r="H12" s="1137"/>
      <c r="I12" s="75" t="s">
        <v>167</v>
      </c>
      <c r="J12" s="76"/>
      <c r="K12" s="76"/>
      <c r="L12" s="77"/>
      <c r="M12" s="69"/>
    </row>
    <row r="13" spans="1:16">
      <c r="A13" s="64"/>
      <c r="B13" s="78"/>
      <c r="C13" s="1138"/>
      <c r="D13" s="1139"/>
      <c r="E13" s="1140"/>
      <c r="F13" s="177"/>
      <c r="G13" s="1144"/>
      <c r="H13" s="1145"/>
      <c r="I13" s="1138"/>
      <c r="J13" s="1139"/>
      <c r="K13" s="1139"/>
      <c r="L13" s="1140"/>
      <c r="M13" s="79"/>
    </row>
    <row r="14" spans="1:16">
      <c r="A14" s="64"/>
      <c r="B14" s="80"/>
      <c r="C14" s="81"/>
      <c r="D14" s="81"/>
      <c r="E14" s="81"/>
      <c r="F14" s="81"/>
      <c r="G14" s="82"/>
      <c r="H14" s="83"/>
      <c r="I14" s="83"/>
      <c r="J14" s="83"/>
      <c r="K14" s="83"/>
      <c r="L14" s="83"/>
      <c r="M14" s="84"/>
    </row>
    <row r="15" spans="1:16">
      <c r="A15" s="64"/>
      <c r="B15" s="85"/>
      <c r="C15" s="86" t="s">
        <v>486</v>
      </c>
      <c r="D15" s="87"/>
      <c r="E15" s="87"/>
      <c r="F15" s="87"/>
      <c r="G15" s="87"/>
      <c r="H15" s="87"/>
      <c r="I15" s="87"/>
      <c r="J15" s="87"/>
      <c r="K15" s="87"/>
      <c r="L15" s="87"/>
      <c r="M15" s="79"/>
      <c r="P15" s="88" t="e">
        <f>'1'!O57</f>
        <v>#DIV/0!</v>
      </c>
    </row>
    <row r="16" spans="1:16">
      <c r="A16" s="64"/>
      <c r="B16" s="78"/>
      <c r="C16" s="89" t="s">
        <v>168</v>
      </c>
      <c r="D16" s="90" t="s">
        <v>186</v>
      </c>
      <c r="E16" s="91"/>
      <c r="F16" s="92"/>
      <c r="G16" s="1090" t="s">
        <v>170</v>
      </c>
      <c r="H16" s="1091"/>
      <c r="I16" s="93" t="s">
        <v>16</v>
      </c>
      <c r="J16" s="1088" t="s">
        <v>171</v>
      </c>
      <c r="K16" s="1089"/>
      <c r="L16" s="94" t="s">
        <v>573</v>
      </c>
      <c r="M16" s="79"/>
      <c r="P16" s="88" t="e">
        <f>'1'!O58</f>
        <v>#DIV/0!</v>
      </c>
    </row>
    <row r="17" spans="1:18">
      <c r="A17" s="64"/>
      <c r="B17" s="78"/>
      <c r="C17" s="95"/>
      <c r="D17" s="96"/>
      <c r="E17" s="97"/>
      <c r="F17" s="98"/>
      <c r="G17" s="99" t="s">
        <v>559</v>
      </c>
      <c r="H17" s="100" t="s">
        <v>560</v>
      </c>
      <c r="I17" s="101" t="s">
        <v>7</v>
      </c>
      <c r="J17" s="102" t="s">
        <v>561</v>
      </c>
      <c r="K17" s="103" t="s">
        <v>16</v>
      </c>
      <c r="L17" s="104"/>
      <c r="M17" s="79"/>
      <c r="P17" s="105" t="e">
        <f>'1'!O80</f>
        <v>#DIV/0!</v>
      </c>
    </row>
    <row r="18" spans="1:18" ht="24" customHeight="1">
      <c r="A18" s="64"/>
      <c r="B18" s="78"/>
      <c r="C18" s="106"/>
      <c r="D18" s="1120"/>
      <c r="E18" s="1121"/>
      <c r="F18" s="1121"/>
      <c r="G18" s="107"/>
      <c r="H18" s="108"/>
      <c r="I18" s="109"/>
      <c r="J18" s="110"/>
      <c r="K18" s="111"/>
      <c r="L18" s="176"/>
      <c r="M18" s="79"/>
      <c r="O18" s="88" t="e">
        <f>H18/G18</f>
        <v>#DIV/0!</v>
      </c>
      <c r="P18" s="105" t="e">
        <f>(G18*$P$15)+(H18*$P$16)+($P$17)</f>
        <v>#DIV/0!</v>
      </c>
      <c r="Q18" s="88" t="e">
        <f>P18/I18</f>
        <v>#DIV/0!</v>
      </c>
      <c r="R18" s="112" t="s">
        <v>583</v>
      </c>
    </row>
    <row r="19" spans="1:18" ht="24" customHeight="1">
      <c r="A19" s="64"/>
      <c r="B19" s="78"/>
      <c r="C19" s="106"/>
      <c r="D19" s="1120"/>
      <c r="E19" s="1121"/>
      <c r="F19" s="1121"/>
      <c r="G19" s="107"/>
      <c r="H19" s="108"/>
      <c r="I19" s="704"/>
      <c r="J19" s="110"/>
      <c r="K19" s="111"/>
      <c r="L19" s="176"/>
      <c r="M19" s="79"/>
      <c r="O19" s="88" t="e">
        <f t="shared" ref="O19:O28" si="0">H19/G19</f>
        <v>#DIV/0!</v>
      </c>
      <c r="P19" s="105" t="e">
        <f t="shared" ref="P19:P28" si="1">(G19*$P$15)+(H19*$P$16)+($P$17)</f>
        <v>#DIV/0!</v>
      </c>
      <c r="Q19" s="88" t="e">
        <f t="shared" ref="Q19:Q28" si="2">P19/I19</f>
        <v>#DIV/0!</v>
      </c>
      <c r="R19" s="112" t="s">
        <v>589</v>
      </c>
    </row>
    <row r="20" spans="1:18" ht="24" customHeight="1">
      <c r="A20" s="64"/>
      <c r="B20" s="78"/>
      <c r="C20" s="106"/>
      <c r="D20" s="1113"/>
      <c r="E20" s="1114"/>
      <c r="F20" s="1114"/>
      <c r="G20" s="107"/>
      <c r="H20" s="108"/>
      <c r="I20" s="109"/>
      <c r="J20" s="110"/>
      <c r="K20" s="111"/>
      <c r="L20" s="176"/>
      <c r="M20" s="79"/>
      <c r="O20" s="88" t="e">
        <f t="shared" si="0"/>
        <v>#DIV/0!</v>
      </c>
      <c r="P20" s="105" t="e">
        <f t="shared" si="1"/>
        <v>#DIV/0!</v>
      </c>
      <c r="Q20" s="88" t="e">
        <f t="shared" si="2"/>
        <v>#DIV/0!</v>
      </c>
      <c r="R20" s="112" t="s">
        <v>586</v>
      </c>
    </row>
    <row r="21" spans="1:18" ht="24" customHeight="1">
      <c r="A21" s="64"/>
      <c r="B21" s="78"/>
      <c r="C21" s="106"/>
      <c r="D21" s="1113"/>
      <c r="E21" s="1114"/>
      <c r="F21" s="1114"/>
      <c r="G21" s="107"/>
      <c r="H21" s="108"/>
      <c r="I21" s="109"/>
      <c r="J21" s="110"/>
      <c r="K21" s="111"/>
      <c r="L21" s="176"/>
      <c r="M21" s="79"/>
      <c r="O21" s="88" t="e">
        <f t="shared" si="0"/>
        <v>#DIV/0!</v>
      </c>
      <c r="P21" s="105" t="e">
        <f t="shared" si="1"/>
        <v>#DIV/0!</v>
      </c>
      <c r="Q21" s="88" t="e">
        <f t="shared" si="2"/>
        <v>#DIV/0!</v>
      </c>
      <c r="R21" s="112" t="s">
        <v>587</v>
      </c>
    </row>
    <row r="22" spans="1:18" ht="24" customHeight="1">
      <c r="A22" s="64"/>
      <c r="B22" s="78"/>
      <c r="C22" s="106"/>
      <c r="D22" s="1113"/>
      <c r="E22" s="1114"/>
      <c r="F22" s="1114"/>
      <c r="G22" s="107"/>
      <c r="H22" s="108"/>
      <c r="I22" s="109"/>
      <c r="J22" s="110"/>
      <c r="K22" s="111"/>
      <c r="L22" s="176"/>
      <c r="M22" s="79"/>
      <c r="O22" s="88" t="e">
        <f t="shared" si="0"/>
        <v>#DIV/0!</v>
      </c>
      <c r="P22" s="105" t="e">
        <f t="shared" si="1"/>
        <v>#DIV/0!</v>
      </c>
      <c r="Q22" s="88" t="e">
        <f t="shared" si="2"/>
        <v>#DIV/0!</v>
      </c>
      <c r="R22" s="112" t="s">
        <v>588</v>
      </c>
    </row>
    <row r="23" spans="1:18" ht="25.25" customHeight="1">
      <c r="A23" s="64"/>
      <c r="B23" s="78"/>
      <c r="C23" s="113"/>
      <c r="D23" s="1117"/>
      <c r="E23" s="1118"/>
      <c r="F23" s="1119"/>
      <c r="G23" s="705"/>
      <c r="H23" s="706"/>
      <c r="I23" s="707"/>
      <c r="J23" s="708"/>
      <c r="K23" s="709"/>
      <c r="L23" s="710"/>
      <c r="M23" s="79"/>
      <c r="O23" s="88" t="e">
        <f t="shared" si="0"/>
        <v>#DIV/0!</v>
      </c>
      <c r="P23" s="105" t="e">
        <f t="shared" si="1"/>
        <v>#DIV/0!</v>
      </c>
      <c r="Q23" s="88" t="e">
        <f t="shared" si="2"/>
        <v>#DIV/0!</v>
      </c>
      <c r="R23" s="112" t="s">
        <v>581</v>
      </c>
    </row>
    <row r="24" spans="1:18" ht="25.25" customHeight="1">
      <c r="A24" s="64"/>
      <c r="B24" s="78"/>
      <c r="C24" s="113"/>
      <c r="D24" s="1111"/>
      <c r="E24" s="1112"/>
      <c r="F24" s="1112"/>
      <c r="G24" s="688"/>
      <c r="H24" s="689"/>
      <c r="I24" s="690"/>
      <c r="J24" s="114"/>
      <c r="K24" s="115"/>
      <c r="L24" s="691"/>
      <c r="M24" s="79"/>
      <c r="O24" s="88" t="e">
        <f>H24/G24</f>
        <v>#DIV/0!</v>
      </c>
      <c r="P24" s="105" t="e">
        <f>(G24*$P$15)+(H24*$P$16)+($P$17)</f>
        <v>#DIV/0!</v>
      </c>
      <c r="Q24" s="88" t="e">
        <f>P24/I24</f>
        <v>#DIV/0!</v>
      </c>
      <c r="R24" s="112" t="s">
        <v>582</v>
      </c>
    </row>
    <row r="25" spans="1:18">
      <c r="A25" s="64"/>
      <c r="B25" s="78"/>
      <c r="C25" s="117"/>
      <c r="D25" s="1115" t="s">
        <v>169</v>
      </c>
      <c r="E25" s="1115"/>
      <c r="F25" s="1116"/>
      <c r="G25" s="118" t="str">
        <f>IF(SUM(G18:G22)&gt;0,AVERAGE(G18:G22),"")</f>
        <v/>
      </c>
      <c r="H25" s="119" t="str">
        <f>IF(SUM(H18:H22)&gt;0,AVERAGE(H18:H22),"")</f>
        <v/>
      </c>
      <c r="I25" s="120" t="str">
        <f>IF(SUM(I18:I22)&gt;0,AVERAGE(I18:I22),"")</f>
        <v/>
      </c>
      <c r="J25" s="121" t="e">
        <f>I25/G25</f>
        <v>#VALUE!</v>
      </c>
      <c r="K25" s="122" t="e">
        <f>I25/(H25+G25)</f>
        <v>#VALUE!</v>
      </c>
      <c r="L25" s="123"/>
      <c r="M25" s="79"/>
      <c r="O25" s="88" t="e">
        <f>H25/G25</f>
        <v>#VALUE!</v>
      </c>
      <c r="P25" s="105" t="e">
        <f>(G25*$P$15)+(H25*$P$16)+($P$17)</f>
        <v>#VALUE!</v>
      </c>
      <c r="Q25" s="88" t="e">
        <f>P25/I25</f>
        <v>#VALUE!</v>
      </c>
    </row>
    <row r="26" spans="1:18">
      <c r="A26" s="64"/>
      <c r="B26" s="78"/>
      <c r="C26" s="124"/>
      <c r="D26" s="1141" t="s">
        <v>562</v>
      </c>
      <c r="E26" s="1141"/>
      <c r="F26" s="1142"/>
      <c r="G26" s="125" t="str">
        <f>IF(SUM(G23:G24)&gt;0,AVERAGE(G23:G24),"")</f>
        <v/>
      </c>
      <c r="H26" s="126" t="str">
        <f>IF(SUM(H23:H24)&gt;0,AVERAGE(H23:H24),"")</f>
        <v/>
      </c>
      <c r="I26" s="127" t="str">
        <f>IF(SUM(I23:I24)&gt;0,AVERAGE(I23:I24),"")</f>
        <v/>
      </c>
      <c r="J26" s="114" t="e">
        <f t="shared" ref="J26" si="3">I26/G26</f>
        <v>#VALUE!</v>
      </c>
      <c r="K26" s="115" t="e">
        <f t="shared" ref="K26" si="4">I26/(H26+G26)</f>
        <v>#VALUE!</v>
      </c>
      <c r="L26" s="116" t="e">
        <f>AVERAGE(L23:L25)</f>
        <v>#DIV/0!</v>
      </c>
      <c r="M26" s="79"/>
      <c r="O26" s="88" t="e">
        <f t="shared" si="0"/>
        <v>#VALUE!</v>
      </c>
      <c r="P26" s="105" t="e">
        <f t="shared" si="1"/>
        <v>#VALUE!</v>
      </c>
      <c r="Q26" s="88" t="e">
        <f t="shared" si="2"/>
        <v>#VALUE!</v>
      </c>
    </row>
    <row r="27" spans="1:18">
      <c r="A27" s="64"/>
      <c r="B27" s="78"/>
      <c r="C27" s="175"/>
      <c r="D27" s="128"/>
      <c r="E27" s="129"/>
      <c r="F27" s="129"/>
      <c r="G27" s="130"/>
      <c r="H27" s="130"/>
      <c r="I27" s="131"/>
      <c r="J27" s="132"/>
      <c r="K27" s="133"/>
      <c r="L27" s="134"/>
      <c r="M27" s="79"/>
      <c r="O27" s="88"/>
      <c r="P27" s="105"/>
      <c r="Q27" s="135"/>
    </row>
    <row r="28" spans="1:18">
      <c r="A28" s="64"/>
      <c r="B28" s="78"/>
      <c r="C28" s="136" t="s">
        <v>188</v>
      </c>
      <c r="D28" s="137"/>
      <c r="E28" s="137"/>
      <c r="F28" s="138"/>
      <c r="G28" s="139">
        <f>'1'!H57+'1'!H59</f>
        <v>0</v>
      </c>
      <c r="H28" s="140">
        <f>'1'!H58+'1'!H60</f>
        <v>0</v>
      </c>
      <c r="I28" s="141" t="str">
        <f>'1'!O88</f>
        <v>valorUF</v>
      </c>
      <c r="J28" s="142" t="e">
        <f>I28/G28</f>
        <v>#VALUE!</v>
      </c>
      <c r="K28" s="143" t="e">
        <f>I28/(H28+G28)</f>
        <v>#VALUE!</v>
      </c>
      <c r="L28" s="116" t="str">
        <f>'1'!Q40</f>
        <v>avaluoFiscal</v>
      </c>
      <c r="M28" s="79"/>
      <c r="O28" s="88" t="e">
        <f t="shared" si="0"/>
        <v>#DIV/0!</v>
      </c>
      <c r="P28" s="105" t="e">
        <f t="shared" si="1"/>
        <v>#DIV/0!</v>
      </c>
      <c r="Q28" s="135" t="e">
        <f t="shared" si="2"/>
        <v>#DIV/0!</v>
      </c>
    </row>
    <row r="29" spans="1:18">
      <c r="A29" s="64"/>
      <c r="B29" s="78"/>
      <c r="C29" s="64"/>
      <c r="D29" s="128"/>
      <c r="E29" s="129"/>
      <c r="F29" s="129"/>
      <c r="G29" s="144"/>
      <c r="H29" s="144"/>
      <c r="I29" s="144"/>
      <c r="J29" s="145"/>
      <c r="K29" s="146"/>
      <c r="L29" s="146"/>
      <c r="M29" s="79"/>
      <c r="O29" s="88"/>
      <c r="P29" s="105"/>
      <c r="Q29" s="88"/>
    </row>
    <row r="30" spans="1:18">
      <c r="A30" s="64"/>
      <c r="B30" s="78"/>
      <c r="C30" s="64"/>
      <c r="D30" s="128"/>
      <c r="E30" s="129"/>
      <c r="F30" s="129"/>
      <c r="G30" s="144"/>
      <c r="H30" s="144"/>
      <c r="I30" s="144"/>
      <c r="J30" s="145"/>
      <c r="K30" s="146"/>
      <c r="L30" s="146"/>
      <c r="M30" s="79"/>
      <c r="O30" s="88"/>
      <c r="P30" s="105"/>
      <c r="Q30" s="88"/>
    </row>
    <row r="31" spans="1:18">
      <c r="A31" s="64"/>
      <c r="B31" s="78"/>
      <c r="C31" s="71" t="s">
        <v>218</v>
      </c>
      <c r="D31" s="72"/>
      <c r="E31" s="72"/>
      <c r="F31" s="73"/>
      <c r="G31" s="73"/>
      <c r="H31" s="73"/>
      <c r="I31" s="72"/>
      <c r="J31" s="72"/>
      <c r="K31" s="72"/>
      <c r="L31" s="72"/>
      <c r="M31" s="79"/>
    </row>
    <row r="32" spans="1:18">
      <c r="A32" s="64"/>
      <c r="B32" s="78"/>
      <c r="C32" s="90" t="s">
        <v>186</v>
      </c>
      <c r="D32" s="90"/>
      <c r="E32" s="91"/>
      <c r="F32" s="92"/>
      <c r="G32" s="1090" t="s">
        <v>170</v>
      </c>
      <c r="H32" s="1091"/>
      <c r="I32" s="93" t="s">
        <v>16</v>
      </c>
      <c r="J32" s="1088" t="s">
        <v>171</v>
      </c>
      <c r="K32" s="1089"/>
      <c r="L32" s="94" t="s">
        <v>167</v>
      </c>
      <c r="M32" s="79"/>
    </row>
    <row r="33" spans="1:13">
      <c r="A33" s="64"/>
      <c r="B33" s="78"/>
      <c r="C33" s="96"/>
      <c r="D33" s="97"/>
      <c r="E33" s="97"/>
      <c r="F33" s="98"/>
      <c r="G33" s="99" t="s">
        <v>559</v>
      </c>
      <c r="H33" s="100" t="s">
        <v>560</v>
      </c>
      <c r="I33" s="101" t="s">
        <v>7</v>
      </c>
      <c r="J33" s="102" t="s">
        <v>561</v>
      </c>
      <c r="K33" s="103" t="s">
        <v>16</v>
      </c>
      <c r="L33" s="104"/>
      <c r="M33" s="79"/>
    </row>
    <row r="34" spans="1:13">
      <c r="A34" s="64"/>
      <c r="B34" s="78"/>
      <c r="C34" s="147" t="str">
        <f>+C11</f>
        <v>A) Valor de Adquisición</v>
      </c>
      <c r="D34" s="148"/>
      <c r="E34" s="148"/>
      <c r="F34" s="149"/>
      <c r="G34" s="150">
        <f>+G28</f>
        <v>0</v>
      </c>
      <c r="H34" s="151">
        <f>+'1'!H59</f>
        <v>0</v>
      </c>
      <c r="I34" s="152">
        <f>+G13</f>
        <v>0</v>
      </c>
      <c r="J34" s="153" t="e">
        <f>I34/G34</f>
        <v>#DIV/0!</v>
      </c>
      <c r="K34" s="154" t="e">
        <f>I34/(H34+G34)</f>
        <v>#DIV/0!</v>
      </c>
      <c r="L34" s="155"/>
      <c r="M34" s="79"/>
    </row>
    <row r="35" spans="1:13">
      <c r="A35" s="64"/>
      <c r="B35" s="78"/>
      <c r="C35" s="147" t="s">
        <v>187</v>
      </c>
      <c r="D35" s="148"/>
      <c r="E35" s="148"/>
      <c r="F35" s="149"/>
      <c r="G35" s="150" t="str">
        <f>IF(G25&lt;&gt;0,G25,"-")</f>
        <v/>
      </c>
      <c r="H35" s="151" t="str">
        <f>+H25</f>
        <v/>
      </c>
      <c r="I35" s="152" t="str">
        <f>+I25</f>
        <v/>
      </c>
      <c r="J35" s="153" t="e">
        <f>I35/G35</f>
        <v>#VALUE!</v>
      </c>
      <c r="K35" s="154" t="e">
        <f>I35/(H35+G35)</f>
        <v>#VALUE!</v>
      </c>
      <c r="L35" s="155"/>
      <c r="M35" s="79"/>
    </row>
    <row r="36" spans="1:13">
      <c r="A36" s="64"/>
      <c r="B36" s="78"/>
      <c r="C36" s="147" t="s">
        <v>512</v>
      </c>
      <c r="D36" s="148"/>
      <c r="E36" s="148"/>
      <c r="F36" s="149"/>
      <c r="G36" s="150">
        <f>+G28</f>
        <v>0</v>
      </c>
      <c r="H36" s="150">
        <f>+'1'!H59</f>
        <v>0</v>
      </c>
      <c r="I36" s="152" t="e">
        <f>+'1'!O83</f>
        <v>#DIV/0!</v>
      </c>
      <c r="J36" s="153" t="e">
        <f>I36/G36</f>
        <v>#DIV/0!</v>
      </c>
      <c r="K36" s="154" t="e">
        <f>I36/(H36+G36)</f>
        <v>#DIV/0!</v>
      </c>
      <c r="L36" s="155"/>
      <c r="M36" s="79"/>
    </row>
    <row r="37" spans="1:13">
      <c r="A37" s="64"/>
      <c r="B37" s="78"/>
      <c r="C37" s="147" t="s">
        <v>513</v>
      </c>
      <c r="D37" s="148"/>
      <c r="E37" s="148"/>
      <c r="F37" s="149"/>
      <c r="G37" s="150">
        <f>+G28</f>
        <v>0</v>
      </c>
      <c r="H37" s="151">
        <f>+H36</f>
        <v>0</v>
      </c>
      <c r="I37" s="152" t="e">
        <f>+'1'!O85</f>
        <v>#DIV/0!</v>
      </c>
      <c r="J37" s="153" t="e">
        <f>I37/G37</f>
        <v>#DIV/0!</v>
      </c>
      <c r="K37" s="154" t="e">
        <f>I37/(H37+G37)</f>
        <v>#DIV/0!</v>
      </c>
      <c r="L37" s="155"/>
      <c r="M37" s="79"/>
    </row>
    <row r="38" spans="1:13">
      <c r="A38" s="64"/>
      <c r="B38" s="78"/>
      <c r="C38" s="156"/>
      <c r="D38" s="128"/>
      <c r="E38" s="128"/>
      <c r="F38" s="128"/>
      <c r="G38" s="157"/>
      <c r="H38" s="157"/>
      <c r="I38" s="158" t="s">
        <v>233</v>
      </c>
      <c r="J38" s="159" t="e">
        <f>IF(SUM(J34:J37)&gt;0,AVERAGE(J34:J37),0)</f>
        <v>#DIV/0!</v>
      </c>
      <c r="K38" s="160" t="e">
        <f>IF(SUM(K34:K37)&gt;0,AVERAGE(K34:K37),0)</f>
        <v>#DIV/0!</v>
      </c>
      <c r="L38" s="161"/>
      <c r="M38" s="79"/>
    </row>
    <row r="39" spans="1:13">
      <c r="A39" s="64"/>
      <c r="B39" s="78"/>
      <c r="C39" s="156"/>
      <c r="D39" s="128"/>
      <c r="E39" s="128"/>
      <c r="F39" s="128"/>
      <c r="G39" s="157"/>
      <c r="H39" s="157"/>
      <c r="I39" s="157"/>
      <c r="J39" s="162"/>
      <c r="K39" s="162"/>
      <c r="L39" s="161"/>
      <c r="M39" s="79"/>
    </row>
    <row r="40" spans="1:13">
      <c r="A40" s="64"/>
      <c r="B40" s="78"/>
      <c r="C40" s="1099" t="s">
        <v>535</v>
      </c>
      <c r="D40" s="1100"/>
      <c r="E40" s="1100"/>
      <c r="F40" s="1100"/>
      <c r="G40" s="1100"/>
      <c r="H40" s="1100"/>
      <c r="I40" s="1100"/>
      <c r="J40" s="1100"/>
      <c r="K40" s="1100"/>
      <c r="L40" s="1101"/>
      <c r="M40" s="79"/>
    </row>
    <row r="41" spans="1:13">
      <c r="A41" s="64"/>
      <c r="B41" s="78"/>
      <c r="C41" s="1097" t="s">
        <v>554</v>
      </c>
      <c r="D41" s="1098"/>
      <c r="E41" s="1098"/>
      <c r="F41" s="1098"/>
      <c r="G41" s="1098"/>
      <c r="H41" s="163"/>
      <c r="I41" s="1131" t="s">
        <v>555</v>
      </c>
      <c r="J41" s="1131"/>
      <c r="K41" s="1131"/>
      <c r="L41" s="1132"/>
      <c r="M41" s="79"/>
    </row>
    <row r="42" spans="1:13" ht="10.25" customHeight="1">
      <c r="A42" s="64"/>
      <c r="B42" s="78"/>
      <c r="C42" s="1102"/>
      <c r="D42" s="1103"/>
      <c r="E42" s="1103"/>
      <c r="F42" s="1103"/>
      <c r="G42" s="1103"/>
      <c r="H42" s="1104"/>
      <c r="I42" s="1122"/>
      <c r="J42" s="1123"/>
      <c r="K42" s="1123"/>
      <c r="L42" s="1124"/>
      <c r="M42" s="79"/>
    </row>
    <row r="43" spans="1:13">
      <c r="A43" s="64"/>
      <c r="B43" s="78"/>
      <c r="C43" s="1105"/>
      <c r="D43" s="1106"/>
      <c r="E43" s="1106"/>
      <c r="F43" s="1106"/>
      <c r="G43" s="1106"/>
      <c r="H43" s="1107"/>
      <c r="I43" s="1125"/>
      <c r="J43" s="1126"/>
      <c r="K43" s="1126"/>
      <c r="L43" s="1127"/>
      <c r="M43" s="79"/>
    </row>
    <row r="44" spans="1:13">
      <c r="A44" s="64"/>
      <c r="B44" s="78"/>
      <c r="C44" s="1105"/>
      <c r="D44" s="1106"/>
      <c r="E44" s="1106"/>
      <c r="F44" s="1106"/>
      <c r="G44" s="1106"/>
      <c r="H44" s="1107"/>
      <c r="I44" s="1125"/>
      <c r="J44" s="1126"/>
      <c r="K44" s="1126"/>
      <c r="L44" s="1127"/>
      <c r="M44" s="79"/>
    </row>
    <row r="45" spans="1:13">
      <c r="A45" s="64"/>
      <c r="B45" s="78"/>
      <c r="C45" s="1105"/>
      <c r="D45" s="1106"/>
      <c r="E45" s="1106"/>
      <c r="F45" s="1106"/>
      <c r="G45" s="1106"/>
      <c r="H45" s="1107"/>
      <c r="I45" s="1125"/>
      <c r="J45" s="1126"/>
      <c r="K45" s="1126"/>
      <c r="L45" s="1127"/>
      <c r="M45" s="79"/>
    </row>
    <row r="46" spans="1:13">
      <c r="A46" s="64"/>
      <c r="B46" s="78"/>
      <c r="C46" s="1105"/>
      <c r="D46" s="1106"/>
      <c r="E46" s="1106"/>
      <c r="F46" s="1106"/>
      <c r="G46" s="1106"/>
      <c r="H46" s="1107"/>
      <c r="I46" s="1125"/>
      <c r="J46" s="1126"/>
      <c r="K46" s="1126"/>
      <c r="L46" s="1127"/>
      <c r="M46" s="79"/>
    </row>
    <row r="47" spans="1:13">
      <c r="A47" s="64"/>
      <c r="B47" s="78"/>
      <c r="C47" s="1105"/>
      <c r="D47" s="1106"/>
      <c r="E47" s="1106"/>
      <c r="F47" s="1106"/>
      <c r="G47" s="1106"/>
      <c r="H47" s="1107"/>
      <c r="I47" s="1125"/>
      <c r="J47" s="1126"/>
      <c r="K47" s="1126"/>
      <c r="L47" s="1127"/>
      <c r="M47" s="79"/>
    </row>
    <row r="48" spans="1:13">
      <c r="A48" s="64"/>
      <c r="B48" s="78"/>
      <c r="C48" s="1105"/>
      <c r="D48" s="1106"/>
      <c r="E48" s="1106"/>
      <c r="F48" s="1106"/>
      <c r="G48" s="1106"/>
      <c r="H48" s="1107"/>
      <c r="I48" s="1125"/>
      <c r="J48" s="1126"/>
      <c r="K48" s="1126"/>
      <c r="L48" s="1127"/>
      <c r="M48" s="79"/>
    </row>
    <row r="49" spans="1:13">
      <c r="A49" s="64"/>
      <c r="B49" s="78"/>
      <c r="C49" s="1105"/>
      <c r="D49" s="1106"/>
      <c r="E49" s="1106"/>
      <c r="F49" s="1106"/>
      <c r="G49" s="1106"/>
      <c r="H49" s="1107"/>
      <c r="I49" s="1125"/>
      <c r="J49" s="1126"/>
      <c r="K49" s="1126"/>
      <c r="L49" s="1127"/>
      <c r="M49" s="79"/>
    </row>
    <row r="50" spans="1:13">
      <c r="A50" s="64"/>
      <c r="B50" s="78"/>
      <c r="C50" s="1105"/>
      <c r="D50" s="1106"/>
      <c r="E50" s="1106"/>
      <c r="F50" s="1106"/>
      <c r="G50" s="1106"/>
      <c r="H50" s="1107"/>
      <c r="I50" s="1125"/>
      <c r="J50" s="1126"/>
      <c r="K50" s="1126"/>
      <c r="L50" s="1127"/>
      <c r="M50" s="79"/>
    </row>
    <row r="51" spans="1:13">
      <c r="A51" s="64"/>
      <c r="B51" s="78"/>
      <c r="C51" s="1105"/>
      <c r="D51" s="1106"/>
      <c r="E51" s="1106"/>
      <c r="F51" s="1106"/>
      <c r="G51" s="1106"/>
      <c r="H51" s="1107"/>
      <c r="I51" s="1125"/>
      <c r="J51" s="1126"/>
      <c r="K51" s="1126"/>
      <c r="L51" s="1127"/>
      <c r="M51" s="79"/>
    </row>
    <row r="52" spans="1:13">
      <c r="A52" s="64"/>
      <c r="B52" s="78"/>
      <c r="C52" s="1105"/>
      <c r="D52" s="1106"/>
      <c r="E52" s="1106"/>
      <c r="F52" s="1106"/>
      <c r="G52" s="1106"/>
      <c r="H52" s="1107"/>
      <c r="I52" s="1125"/>
      <c r="J52" s="1126"/>
      <c r="K52" s="1126"/>
      <c r="L52" s="1127"/>
      <c r="M52" s="79"/>
    </row>
    <row r="53" spans="1:13">
      <c r="A53" s="64"/>
      <c r="B53" s="78"/>
      <c r="C53" s="1105"/>
      <c r="D53" s="1106"/>
      <c r="E53" s="1106"/>
      <c r="F53" s="1106"/>
      <c r="G53" s="1106"/>
      <c r="H53" s="1107"/>
      <c r="I53" s="1125"/>
      <c r="J53" s="1126"/>
      <c r="K53" s="1126"/>
      <c r="L53" s="1127"/>
      <c r="M53" s="79"/>
    </row>
    <row r="54" spans="1:13">
      <c r="A54" s="64"/>
      <c r="B54" s="78"/>
      <c r="C54" s="1105"/>
      <c r="D54" s="1106"/>
      <c r="E54" s="1106"/>
      <c r="F54" s="1106"/>
      <c r="G54" s="1106"/>
      <c r="H54" s="1107"/>
      <c r="I54" s="1125"/>
      <c r="J54" s="1126"/>
      <c r="K54" s="1126"/>
      <c r="L54" s="1127"/>
      <c r="M54" s="79"/>
    </row>
    <row r="55" spans="1:13">
      <c r="A55" s="64"/>
      <c r="B55" s="78"/>
      <c r="C55" s="1105"/>
      <c r="D55" s="1106"/>
      <c r="E55" s="1106"/>
      <c r="F55" s="1106"/>
      <c r="G55" s="1106"/>
      <c r="H55" s="1107"/>
      <c r="I55" s="1125"/>
      <c r="J55" s="1126"/>
      <c r="K55" s="1126"/>
      <c r="L55" s="1127"/>
      <c r="M55" s="79"/>
    </row>
    <row r="56" spans="1:13">
      <c r="A56" s="64"/>
      <c r="B56" s="78"/>
      <c r="C56" s="1105"/>
      <c r="D56" s="1106"/>
      <c r="E56" s="1106"/>
      <c r="F56" s="1106"/>
      <c r="G56" s="1106"/>
      <c r="H56" s="1107"/>
      <c r="I56" s="1125"/>
      <c r="J56" s="1126"/>
      <c r="K56" s="1126"/>
      <c r="L56" s="1127"/>
      <c r="M56" s="79"/>
    </row>
    <row r="57" spans="1:13">
      <c r="A57" s="64"/>
      <c r="B57" s="78"/>
      <c r="C57" s="1105"/>
      <c r="D57" s="1106"/>
      <c r="E57" s="1106"/>
      <c r="F57" s="1106"/>
      <c r="G57" s="1106"/>
      <c r="H57" s="1107"/>
      <c r="I57" s="1125"/>
      <c r="J57" s="1126"/>
      <c r="K57" s="1126"/>
      <c r="L57" s="1127"/>
      <c r="M57" s="79"/>
    </row>
    <row r="58" spans="1:13">
      <c r="A58" s="64"/>
      <c r="B58" s="78"/>
      <c r="C58" s="1105"/>
      <c r="D58" s="1106"/>
      <c r="E58" s="1106"/>
      <c r="F58" s="1106"/>
      <c r="G58" s="1106"/>
      <c r="H58" s="1107"/>
      <c r="I58" s="1125"/>
      <c r="J58" s="1126"/>
      <c r="K58" s="1126"/>
      <c r="L58" s="1127"/>
      <c r="M58" s="79"/>
    </row>
    <row r="59" spans="1:13">
      <c r="A59" s="64"/>
      <c r="B59" s="78"/>
      <c r="C59" s="1105"/>
      <c r="D59" s="1106"/>
      <c r="E59" s="1106"/>
      <c r="F59" s="1106"/>
      <c r="G59" s="1106"/>
      <c r="H59" s="1107"/>
      <c r="I59" s="1125"/>
      <c r="J59" s="1126"/>
      <c r="K59" s="1126"/>
      <c r="L59" s="1127"/>
      <c r="M59" s="79"/>
    </row>
    <row r="60" spans="1:13">
      <c r="A60" s="64"/>
      <c r="B60" s="78"/>
      <c r="C60" s="1105"/>
      <c r="D60" s="1106"/>
      <c r="E60" s="1106"/>
      <c r="F60" s="1106"/>
      <c r="G60" s="1106"/>
      <c r="H60" s="1107"/>
      <c r="I60" s="1125"/>
      <c r="J60" s="1126"/>
      <c r="K60" s="1126"/>
      <c r="L60" s="1127"/>
      <c r="M60" s="79"/>
    </row>
    <row r="61" spans="1:13">
      <c r="A61" s="64"/>
      <c r="B61" s="78"/>
      <c r="C61" s="1105"/>
      <c r="D61" s="1106"/>
      <c r="E61" s="1106"/>
      <c r="F61" s="1106"/>
      <c r="G61" s="1106"/>
      <c r="H61" s="1107"/>
      <c r="I61" s="1125"/>
      <c r="J61" s="1126"/>
      <c r="K61" s="1126"/>
      <c r="L61" s="1127"/>
      <c r="M61" s="79"/>
    </row>
    <row r="62" spans="1:13">
      <c r="A62" s="64"/>
      <c r="B62" s="78"/>
      <c r="C62" s="1105"/>
      <c r="D62" s="1106"/>
      <c r="E62" s="1106"/>
      <c r="F62" s="1106"/>
      <c r="G62" s="1106"/>
      <c r="H62" s="1107"/>
      <c r="I62" s="1125"/>
      <c r="J62" s="1126"/>
      <c r="K62" s="1126"/>
      <c r="L62" s="1127"/>
      <c r="M62" s="79"/>
    </row>
    <row r="63" spans="1:13">
      <c r="A63" s="64"/>
      <c r="B63" s="78"/>
      <c r="C63" s="1105"/>
      <c r="D63" s="1106"/>
      <c r="E63" s="1106"/>
      <c r="F63" s="1106"/>
      <c r="G63" s="1106"/>
      <c r="H63" s="1107"/>
      <c r="I63" s="1125"/>
      <c r="J63" s="1126"/>
      <c r="K63" s="1126"/>
      <c r="L63" s="1127"/>
      <c r="M63" s="79"/>
    </row>
    <row r="64" spans="1:13">
      <c r="A64" s="64"/>
      <c r="B64" s="78"/>
      <c r="C64" s="1105"/>
      <c r="D64" s="1106"/>
      <c r="E64" s="1106"/>
      <c r="F64" s="1106"/>
      <c r="G64" s="1106"/>
      <c r="H64" s="1107"/>
      <c r="I64" s="1125"/>
      <c r="J64" s="1126"/>
      <c r="K64" s="1126"/>
      <c r="L64" s="1127"/>
      <c r="M64" s="79"/>
    </row>
    <row r="65" spans="1:33">
      <c r="A65" s="64"/>
      <c r="B65" s="78"/>
      <c r="C65" s="1105"/>
      <c r="D65" s="1106"/>
      <c r="E65" s="1106"/>
      <c r="F65" s="1106"/>
      <c r="G65" s="1106"/>
      <c r="H65" s="1107"/>
      <c r="I65" s="1125"/>
      <c r="J65" s="1126"/>
      <c r="K65" s="1126"/>
      <c r="L65" s="1127"/>
      <c r="M65" s="79"/>
    </row>
    <row r="66" spans="1:33">
      <c r="A66" s="64"/>
      <c r="B66" s="78"/>
      <c r="C66" s="1105"/>
      <c r="D66" s="1106"/>
      <c r="E66" s="1106"/>
      <c r="F66" s="1106"/>
      <c r="G66" s="1106"/>
      <c r="H66" s="1107"/>
      <c r="I66" s="1125"/>
      <c r="J66" s="1126"/>
      <c r="K66" s="1126"/>
      <c r="L66" s="1127"/>
      <c r="M66" s="79"/>
    </row>
    <row r="67" spans="1:33">
      <c r="A67" s="64"/>
      <c r="B67" s="78"/>
      <c r="C67" s="1105"/>
      <c r="D67" s="1106"/>
      <c r="E67" s="1106"/>
      <c r="F67" s="1106"/>
      <c r="G67" s="1106"/>
      <c r="H67" s="1107"/>
      <c r="I67" s="1125"/>
      <c r="J67" s="1126"/>
      <c r="K67" s="1126"/>
      <c r="L67" s="1127"/>
      <c r="M67" s="79"/>
    </row>
    <row r="68" spans="1:33">
      <c r="A68" s="64"/>
      <c r="B68" s="78"/>
      <c r="C68" s="1105"/>
      <c r="D68" s="1106"/>
      <c r="E68" s="1106"/>
      <c r="F68" s="1106"/>
      <c r="G68" s="1106"/>
      <c r="H68" s="1107"/>
      <c r="I68" s="1125"/>
      <c r="J68" s="1126"/>
      <c r="K68" s="1126"/>
      <c r="L68" s="1127"/>
      <c r="M68" s="79"/>
    </row>
    <row r="69" spans="1:33">
      <c r="A69" s="64"/>
      <c r="B69" s="78"/>
      <c r="C69" s="1108"/>
      <c r="D69" s="1109"/>
      <c r="E69" s="1109"/>
      <c r="F69" s="1109"/>
      <c r="G69" s="1109"/>
      <c r="H69" s="1110"/>
      <c r="I69" s="1128"/>
      <c r="J69" s="1129"/>
      <c r="K69" s="1129"/>
      <c r="L69" s="1130"/>
      <c r="M69" s="79"/>
    </row>
    <row r="70" spans="1:33">
      <c r="A70" s="64"/>
      <c r="B70" s="164"/>
      <c r="C70" s="165"/>
      <c r="D70" s="165"/>
      <c r="E70" s="165"/>
      <c r="F70" s="165"/>
      <c r="G70" s="165"/>
      <c r="H70" s="165"/>
      <c r="I70" s="165"/>
      <c r="J70" s="60"/>
      <c r="K70" s="60"/>
      <c r="L70" s="60"/>
      <c r="M70" s="63"/>
    </row>
    <row r="71" spans="1:33" ht="5" customHeight="1">
      <c r="A71" s="87"/>
      <c r="B71" s="87"/>
      <c r="C71" s="87"/>
      <c r="D71" s="87"/>
      <c r="E71" s="87"/>
      <c r="F71" s="87"/>
      <c r="G71" s="87"/>
      <c r="H71" s="87"/>
      <c r="I71" s="87"/>
      <c r="J71" s="87"/>
      <c r="K71" s="87"/>
      <c r="L71" s="87"/>
      <c r="M71" s="87"/>
    </row>
    <row r="72" spans="1:33" ht="5" customHeight="1"/>
    <row r="73" spans="1:33" ht="11">
      <c r="B73" s="1093" t="s">
        <v>547</v>
      </c>
      <c r="C73" s="1094"/>
      <c r="D73" s="1094"/>
      <c r="E73" s="1094"/>
      <c r="F73" s="1094"/>
      <c r="G73" s="1094"/>
      <c r="H73" s="1094"/>
      <c r="I73" s="1094"/>
      <c r="J73" s="1094"/>
      <c r="K73" s="1094"/>
      <c r="L73" s="1094"/>
      <c r="M73" s="1095"/>
      <c r="O73" s="166"/>
    </row>
    <row r="74" spans="1:33">
      <c r="B74" s="167"/>
      <c r="C74" s="1092"/>
      <c r="D74" s="1092"/>
      <c r="E74" s="1092"/>
      <c r="F74" s="1092"/>
      <c r="G74" s="1092"/>
      <c r="H74" s="1092"/>
      <c r="I74" s="1092"/>
      <c r="J74" s="1092"/>
      <c r="K74" s="1092"/>
      <c r="L74" s="1092"/>
      <c r="M74" s="168"/>
      <c r="N74" s="169"/>
      <c r="R74" s="169"/>
      <c r="S74" s="169"/>
      <c r="T74" s="169"/>
      <c r="U74" s="169"/>
      <c r="V74" s="169"/>
      <c r="W74" s="169"/>
      <c r="X74" s="169"/>
      <c r="Y74" s="169"/>
      <c r="Z74" s="169"/>
      <c r="AA74" s="169"/>
      <c r="AB74" s="169"/>
      <c r="AC74" s="169"/>
      <c r="AD74" s="169"/>
      <c r="AE74" s="169"/>
      <c r="AF74" s="169"/>
      <c r="AG74" s="169"/>
    </row>
    <row r="75" spans="1:33">
      <c r="B75" s="170"/>
      <c r="C75" s="1096"/>
      <c r="D75" s="1096"/>
      <c r="E75" s="1096"/>
      <c r="F75" s="1096"/>
      <c r="G75" s="1096"/>
      <c r="H75" s="1096"/>
      <c r="I75" s="1096"/>
      <c r="J75" s="1096"/>
      <c r="K75" s="1096"/>
      <c r="L75" s="1096"/>
      <c r="M75" s="171"/>
      <c r="N75" s="169"/>
      <c r="R75" s="169"/>
      <c r="S75" s="169"/>
      <c r="T75" s="169"/>
      <c r="U75" s="169"/>
      <c r="V75" s="169"/>
      <c r="W75" s="169"/>
      <c r="X75" s="169"/>
      <c r="Y75" s="169"/>
      <c r="Z75" s="169"/>
      <c r="AA75" s="169"/>
      <c r="AB75" s="169"/>
      <c r="AC75" s="169"/>
      <c r="AD75" s="169"/>
      <c r="AE75" s="169"/>
      <c r="AF75" s="169"/>
      <c r="AG75" s="169"/>
    </row>
    <row r="76" spans="1:33">
      <c r="B76" s="170"/>
      <c r="C76" s="1096"/>
      <c r="D76" s="1096"/>
      <c r="E76" s="1096"/>
      <c r="F76" s="1096"/>
      <c r="G76" s="1096"/>
      <c r="H76" s="1096"/>
      <c r="I76" s="1096"/>
      <c r="J76" s="1096"/>
      <c r="K76" s="1096"/>
      <c r="L76" s="1096"/>
      <c r="M76" s="171"/>
      <c r="N76" s="169"/>
      <c r="O76" s="169"/>
      <c r="P76" s="169"/>
      <c r="Q76" s="169"/>
      <c r="R76" s="169"/>
      <c r="S76" s="169"/>
      <c r="T76" s="169"/>
      <c r="U76" s="169"/>
      <c r="V76" s="169"/>
      <c r="W76" s="169"/>
      <c r="X76" s="169"/>
      <c r="Y76" s="169"/>
      <c r="Z76" s="169"/>
      <c r="AA76" s="169"/>
      <c r="AB76" s="169"/>
      <c r="AC76" s="169"/>
      <c r="AD76" s="169"/>
      <c r="AE76" s="169"/>
      <c r="AF76" s="169"/>
      <c r="AG76" s="169"/>
    </row>
    <row r="77" spans="1:33">
      <c r="B77" s="170"/>
      <c r="C77" s="1096"/>
      <c r="D77" s="1096"/>
      <c r="E77" s="1096"/>
      <c r="F77" s="1096"/>
      <c r="G77" s="1096"/>
      <c r="H77" s="1096"/>
      <c r="I77" s="1096"/>
      <c r="J77" s="1096"/>
      <c r="K77" s="1096"/>
      <c r="L77" s="1096"/>
      <c r="M77" s="171"/>
      <c r="N77" s="169"/>
      <c r="O77" s="169"/>
      <c r="P77" s="169"/>
      <c r="Q77" s="169"/>
      <c r="R77" s="169"/>
      <c r="S77" s="169"/>
      <c r="T77" s="169"/>
      <c r="U77" s="169"/>
      <c r="V77" s="169"/>
      <c r="W77" s="169"/>
      <c r="X77" s="169"/>
      <c r="Y77" s="169"/>
      <c r="Z77" s="169"/>
      <c r="AA77" s="169"/>
      <c r="AB77" s="169"/>
      <c r="AC77" s="169"/>
      <c r="AD77" s="169"/>
      <c r="AE77" s="169"/>
      <c r="AF77" s="169"/>
      <c r="AG77" s="169"/>
    </row>
    <row r="78" spans="1:33">
      <c r="B78" s="170"/>
      <c r="C78" s="1096"/>
      <c r="D78" s="1096"/>
      <c r="E78" s="1096"/>
      <c r="F78" s="1096"/>
      <c r="G78" s="1096"/>
      <c r="H78" s="1096"/>
      <c r="I78" s="1096"/>
      <c r="J78" s="1096"/>
      <c r="K78" s="1096"/>
      <c r="L78" s="1096"/>
      <c r="M78" s="171"/>
      <c r="N78" s="169"/>
      <c r="O78" s="169"/>
      <c r="P78" s="169"/>
      <c r="Q78" s="169"/>
      <c r="R78" s="169"/>
      <c r="S78" s="169"/>
      <c r="T78" s="169"/>
      <c r="U78" s="169"/>
      <c r="V78" s="169"/>
      <c r="W78" s="169"/>
      <c r="X78" s="169"/>
      <c r="Y78" s="169"/>
      <c r="Z78" s="169"/>
      <c r="AA78" s="169"/>
      <c r="AB78" s="169"/>
      <c r="AC78" s="169"/>
      <c r="AD78" s="169"/>
      <c r="AE78" s="169"/>
      <c r="AF78" s="169"/>
      <c r="AG78" s="169"/>
    </row>
    <row r="79" spans="1:33">
      <c r="B79" s="170"/>
      <c r="C79" s="1096"/>
      <c r="D79" s="1096"/>
      <c r="E79" s="1096"/>
      <c r="F79" s="1096"/>
      <c r="G79" s="1096"/>
      <c r="H79" s="1096"/>
      <c r="I79" s="1096"/>
      <c r="J79" s="1096"/>
      <c r="K79" s="1096"/>
      <c r="L79" s="1096"/>
      <c r="M79" s="171"/>
      <c r="N79" s="169"/>
      <c r="O79" s="169"/>
      <c r="P79" s="169"/>
      <c r="Q79" s="169"/>
      <c r="R79" s="169"/>
      <c r="S79" s="169"/>
      <c r="T79" s="169"/>
      <c r="U79" s="169"/>
      <c r="V79" s="169"/>
      <c r="W79" s="169"/>
      <c r="X79" s="169"/>
      <c r="Y79" s="169"/>
      <c r="Z79" s="169"/>
      <c r="AA79" s="169"/>
      <c r="AB79" s="169"/>
      <c r="AC79" s="169"/>
      <c r="AD79" s="169"/>
      <c r="AE79" s="169"/>
      <c r="AF79" s="169"/>
      <c r="AG79" s="169"/>
    </row>
    <row r="80" spans="1:33">
      <c r="B80" s="170"/>
      <c r="C80" s="1096"/>
      <c r="D80" s="1096"/>
      <c r="E80" s="1096"/>
      <c r="F80" s="1096"/>
      <c r="G80" s="1096"/>
      <c r="H80" s="1096"/>
      <c r="I80" s="1096"/>
      <c r="J80" s="1096"/>
      <c r="K80" s="1096"/>
      <c r="L80" s="1096"/>
      <c r="M80" s="171"/>
      <c r="N80" s="169"/>
      <c r="O80" s="169"/>
      <c r="P80" s="169"/>
      <c r="Q80" s="169"/>
      <c r="R80" s="169"/>
      <c r="S80" s="169"/>
      <c r="T80" s="169"/>
      <c r="U80" s="169"/>
      <c r="V80" s="169"/>
      <c r="W80" s="169"/>
      <c r="X80" s="169"/>
      <c r="Y80" s="169"/>
      <c r="Z80" s="169"/>
      <c r="AA80" s="169"/>
      <c r="AB80" s="169"/>
      <c r="AC80" s="169"/>
      <c r="AD80" s="169"/>
      <c r="AE80" s="169"/>
      <c r="AF80" s="169"/>
      <c r="AG80" s="169"/>
    </row>
    <row r="81" spans="1:33">
      <c r="B81" s="1079"/>
      <c r="C81" s="1080"/>
      <c r="D81" s="1080"/>
      <c r="E81" s="1080"/>
      <c r="F81" s="1080"/>
      <c r="G81" s="1080"/>
      <c r="H81" s="1080"/>
      <c r="I81" s="1080"/>
      <c r="J81" s="1080"/>
      <c r="K81" s="1080"/>
      <c r="L81" s="1080"/>
      <c r="M81" s="1081"/>
      <c r="N81" s="169"/>
      <c r="O81" s="169"/>
      <c r="P81" s="169"/>
      <c r="Q81" s="169"/>
      <c r="R81" s="169"/>
      <c r="S81" s="169"/>
      <c r="T81" s="169"/>
      <c r="U81" s="169"/>
      <c r="V81" s="169"/>
      <c r="W81" s="169"/>
      <c r="X81" s="169"/>
      <c r="Y81" s="169"/>
      <c r="Z81" s="169"/>
      <c r="AA81" s="169"/>
      <c r="AB81" s="169"/>
      <c r="AC81" s="169"/>
      <c r="AD81" s="169"/>
      <c r="AE81" s="169"/>
      <c r="AF81" s="169"/>
      <c r="AG81" s="169"/>
    </row>
    <row r="82" spans="1:33">
      <c r="B82" s="1082"/>
      <c r="C82" s="1083"/>
      <c r="D82" s="1083"/>
      <c r="E82" s="1083"/>
      <c r="F82" s="1083"/>
      <c r="G82" s="1083"/>
      <c r="H82" s="1083"/>
      <c r="I82" s="1083"/>
      <c r="J82" s="1083"/>
      <c r="K82" s="1083"/>
      <c r="L82" s="1083"/>
      <c r="M82" s="1084"/>
      <c r="N82" s="169"/>
      <c r="O82" s="169"/>
      <c r="P82" s="169"/>
      <c r="Q82" s="169"/>
      <c r="R82" s="169"/>
      <c r="S82" s="169"/>
      <c r="T82" s="169"/>
      <c r="U82" s="169"/>
      <c r="V82" s="169"/>
      <c r="W82" s="169"/>
      <c r="X82" s="169"/>
      <c r="Y82" s="169"/>
      <c r="Z82" s="169"/>
      <c r="AA82" s="169"/>
      <c r="AB82" s="169"/>
      <c r="AC82" s="169"/>
      <c r="AD82" s="169"/>
      <c r="AE82" s="169"/>
      <c r="AF82" s="169"/>
      <c r="AG82" s="169"/>
    </row>
    <row r="83" spans="1:33">
      <c r="B83" s="1082"/>
      <c r="C83" s="1083"/>
      <c r="D83" s="1083"/>
      <c r="E83" s="1083"/>
      <c r="F83" s="1083"/>
      <c r="G83" s="1083"/>
      <c r="H83" s="1083"/>
      <c r="I83" s="1083"/>
      <c r="J83" s="1083"/>
      <c r="K83" s="1083"/>
      <c r="L83" s="1083"/>
      <c r="M83" s="1084"/>
      <c r="N83" s="169"/>
      <c r="O83" s="169"/>
      <c r="P83" s="169"/>
      <c r="Q83" s="169"/>
      <c r="R83" s="169"/>
      <c r="S83" s="169"/>
      <c r="T83" s="169"/>
      <c r="U83" s="169"/>
      <c r="V83" s="169"/>
      <c r="W83" s="169"/>
      <c r="X83" s="169"/>
      <c r="Y83" s="169"/>
      <c r="Z83" s="169"/>
      <c r="AA83" s="169"/>
      <c r="AB83" s="169"/>
      <c r="AC83" s="169"/>
      <c r="AD83" s="169"/>
      <c r="AE83" s="169"/>
      <c r="AF83" s="169"/>
      <c r="AG83" s="169"/>
    </row>
    <row r="84" spans="1:33">
      <c r="B84" s="1082"/>
      <c r="C84" s="1083"/>
      <c r="D84" s="1083"/>
      <c r="E84" s="1083"/>
      <c r="F84" s="1083"/>
      <c r="G84" s="1083"/>
      <c r="H84" s="1083"/>
      <c r="I84" s="1083"/>
      <c r="J84" s="1083"/>
      <c r="K84" s="1083"/>
      <c r="L84" s="1083"/>
      <c r="M84" s="1084"/>
      <c r="N84" s="169"/>
      <c r="O84" s="169"/>
      <c r="P84" s="169"/>
      <c r="Q84" s="169"/>
      <c r="R84" s="169"/>
      <c r="S84" s="169"/>
      <c r="T84" s="169"/>
      <c r="U84" s="169"/>
      <c r="V84" s="169"/>
      <c r="W84" s="169"/>
      <c r="X84" s="169"/>
      <c r="Y84" s="169"/>
      <c r="Z84" s="169"/>
      <c r="AA84" s="169"/>
      <c r="AB84" s="169"/>
      <c r="AC84" s="169"/>
      <c r="AD84" s="169"/>
      <c r="AE84" s="169"/>
      <c r="AF84" s="169"/>
      <c r="AG84" s="169"/>
    </row>
    <row r="85" spans="1:33">
      <c r="B85" s="1082"/>
      <c r="C85" s="1083"/>
      <c r="D85" s="1083"/>
      <c r="E85" s="1083"/>
      <c r="F85" s="1083"/>
      <c r="G85" s="1083"/>
      <c r="H85" s="1083"/>
      <c r="I85" s="1083"/>
      <c r="J85" s="1083"/>
      <c r="K85" s="1083"/>
      <c r="L85" s="1083"/>
      <c r="M85" s="1084"/>
      <c r="N85" s="169"/>
      <c r="O85" s="169"/>
      <c r="P85" s="169"/>
      <c r="Q85" s="169"/>
      <c r="R85" s="169"/>
      <c r="S85" s="169"/>
      <c r="T85" s="169"/>
      <c r="U85" s="169"/>
      <c r="V85" s="169"/>
      <c r="W85" s="169"/>
      <c r="X85" s="169"/>
      <c r="Y85" s="169"/>
      <c r="Z85" s="169"/>
      <c r="AA85" s="169"/>
      <c r="AB85" s="169"/>
      <c r="AC85" s="169"/>
      <c r="AD85" s="169"/>
      <c r="AE85" s="169"/>
      <c r="AF85" s="169"/>
      <c r="AG85" s="169"/>
    </row>
    <row r="86" spans="1:33">
      <c r="B86" s="1082"/>
      <c r="C86" s="1083"/>
      <c r="D86" s="1083"/>
      <c r="E86" s="1083"/>
      <c r="F86" s="1083"/>
      <c r="G86" s="1083"/>
      <c r="H86" s="1083"/>
      <c r="I86" s="1083"/>
      <c r="J86" s="1083"/>
      <c r="K86" s="1083"/>
      <c r="L86" s="1083"/>
      <c r="M86" s="1084"/>
      <c r="N86" s="169"/>
      <c r="O86" s="169"/>
      <c r="P86" s="169"/>
      <c r="Q86" s="169"/>
      <c r="R86" s="169"/>
      <c r="S86" s="169"/>
      <c r="T86" s="169"/>
      <c r="U86" s="169"/>
      <c r="V86" s="169"/>
      <c r="W86" s="169"/>
      <c r="X86" s="169"/>
      <c r="Y86" s="169"/>
      <c r="Z86" s="169"/>
      <c r="AA86" s="169"/>
      <c r="AB86" s="169"/>
      <c r="AC86" s="169"/>
      <c r="AD86" s="169"/>
      <c r="AE86" s="169"/>
      <c r="AF86" s="169"/>
      <c r="AG86" s="169"/>
    </row>
    <row r="87" spans="1:33" ht="11.25" customHeight="1">
      <c r="B87" s="1082"/>
      <c r="C87" s="1083"/>
      <c r="D87" s="1083"/>
      <c r="E87" s="1083"/>
      <c r="F87" s="1083"/>
      <c r="G87" s="1083"/>
      <c r="H87" s="1083"/>
      <c r="I87" s="1083"/>
      <c r="J87" s="1083"/>
      <c r="K87" s="1083"/>
      <c r="L87" s="1083"/>
      <c r="M87" s="1084"/>
      <c r="N87" s="169"/>
      <c r="O87" s="169"/>
      <c r="P87" s="169"/>
      <c r="Q87" s="169"/>
      <c r="R87" s="169"/>
      <c r="S87" s="169"/>
      <c r="T87" s="169"/>
      <c r="U87" s="169"/>
      <c r="V87" s="169"/>
      <c r="W87" s="169"/>
      <c r="X87" s="169"/>
      <c r="Y87" s="169"/>
      <c r="Z87" s="169"/>
      <c r="AA87" s="169"/>
      <c r="AB87" s="169"/>
      <c r="AC87" s="169"/>
      <c r="AD87" s="169"/>
      <c r="AE87" s="169"/>
      <c r="AF87" s="169"/>
      <c r="AG87" s="169"/>
    </row>
    <row r="88" spans="1:33">
      <c r="B88" s="1082"/>
      <c r="C88" s="1083"/>
      <c r="D88" s="1083"/>
      <c r="E88" s="1083"/>
      <c r="F88" s="1083"/>
      <c r="G88" s="1083"/>
      <c r="H88" s="1083"/>
      <c r="I88" s="1083"/>
      <c r="J88" s="1083"/>
      <c r="K88" s="1083"/>
      <c r="L88" s="1083"/>
      <c r="M88" s="1084"/>
      <c r="N88" s="169"/>
      <c r="O88" s="169"/>
      <c r="P88" s="169"/>
      <c r="Q88" s="169"/>
      <c r="R88" s="169"/>
      <c r="S88" s="169"/>
      <c r="T88" s="169"/>
      <c r="U88" s="169"/>
      <c r="V88" s="169"/>
      <c r="W88" s="169"/>
      <c r="X88" s="169"/>
      <c r="Y88" s="169"/>
      <c r="Z88" s="169"/>
      <c r="AA88" s="169"/>
      <c r="AB88" s="169"/>
      <c r="AC88" s="169"/>
      <c r="AD88" s="169"/>
      <c r="AE88" s="169"/>
      <c r="AF88" s="169"/>
      <c r="AG88" s="169"/>
    </row>
    <row r="89" spans="1:33">
      <c r="B89" s="1085"/>
      <c r="C89" s="1086"/>
      <c r="D89" s="1086"/>
      <c r="E89" s="1086"/>
      <c r="F89" s="1086"/>
      <c r="G89" s="1086"/>
      <c r="H89" s="1086"/>
      <c r="I89" s="1086"/>
      <c r="J89" s="1086"/>
      <c r="K89" s="1086"/>
      <c r="L89" s="1086"/>
      <c r="M89" s="1087"/>
      <c r="N89" s="169"/>
      <c r="O89" s="169"/>
      <c r="P89" s="169"/>
      <c r="Q89" s="169"/>
      <c r="R89" s="169"/>
      <c r="S89" s="169"/>
      <c r="T89" s="169"/>
      <c r="U89" s="169"/>
      <c r="V89" s="169"/>
      <c r="W89" s="169"/>
      <c r="X89" s="169"/>
      <c r="Y89" s="169"/>
      <c r="Z89" s="169"/>
      <c r="AA89" s="169"/>
      <c r="AB89" s="169"/>
      <c r="AC89" s="169"/>
      <c r="AD89" s="169"/>
      <c r="AE89" s="169"/>
      <c r="AF89" s="169"/>
      <c r="AG89" s="169"/>
    </row>
    <row r="90" spans="1:33" s="174" customFormat="1" hidden="1">
      <c r="A90" s="172"/>
      <c r="B90" s="172"/>
      <c r="C90" s="173"/>
      <c r="D90" s="173"/>
      <c r="E90" s="173"/>
      <c r="F90" s="173"/>
      <c r="G90" s="173"/>
      <c r="H90" s="173"/>
      <c r="I90" s="173"/>
      <c r="J90" s="173"/>
      <c r="K90" s="173"/>
      <c r="L90" s="173"/>
      <c r="M90" s="173"/>
      <c r="N90" s="173"/>
      <c r="O90" s="169"/>
      <c r="P90" s="169"/>
      <c r="Q90" s="169"/>
      <c r="R90" s="173"/>
      <c r="S90" s="173"/>
      <c r="T90" s="173"/>
      <c r="U90" s="173"/>
      <c r="V90" s="173"/>
      <c r="W90" s="173"/>
      <c r="X90" s="173"/>
      <c r="Y90" s="173"/>
      <c r="Z90" s="173"/>
      <c r="AA90" s="173"/>
      <c r="AB90" s="173"/>
      <c r="AC90" s="173"/>
      <c r="AD90" s="173"/>
      <c r="AE90" s="173"/>
      <c r="AF90" s="173"/>
      <c r="AG90" s="173"/>
    </row>
    <row r="91" spans="1:33" hidden="1">
      <c r="C91" s="169"/>
      <c r="D91" s="169"/>
      <c r="E91" s="169"/>
      <c r="F91" s="169"/>
      <c r="G91" s="169"/>
      <c r="H91" s="169"/>
      <c r="I91" s="16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row>
    <row r="92" spans="1:33" hidden="1">
      <c r="C92" s="169"/>
      <c r="D92" s="169"/>
      <c r="E92" s="169"/>
      <c r="F92" s="169"/>
      <c r="G92" s="169"/>
      <c r="H92" s="169"/>
      <c r="I92" s="169"/>
      <c r="J92" s="169"/>
      <c r="K92" s="169"/>
      <c r="L92" s="169"/>
      <c r="M92" s="169"/>
      <c r="N92" s="169"/>
      <c r="O92" s="173"/>
      <c r="P92" s="173"/>
      <c r="Q92" s="173"/>
      <c r="R92" s="169"/>
      <c r="S92" s="169"/>
      <c r="T92" s="169"/>
      <c r="U92" s="169"/>
      <c r="V92" s="169"/>
      <c r="W92" s="169"/>
      <c r="X92" s="169"/>
      <c r="Y92" s="169"/>
      <c r="Z92" s="169"/>
      <c r="AA92" s="169"/>
      <c r="AB92" s="169"/>
      <c r="AC92" s="169"/>
      <c r="AD92" s="169"/>
      <c r="AE92" s="169"/>
      <c r="AF92" s="169"/>
      <c r="AG92" s="169"/>
    </row>
    <row r="93" spans="1:33" hidden="1">
      <c r="O93" s="169"/>
      <c r="P93" s="169"/>
      <c r="Q93" s="169"/>
    </row>
    <row r="94" spans="1:33" hidden="1">
      <c r="O94" s="169"/>
      <c r="P94" s="169"/>
      <c r="Q94" s="169"/>
    </row>
    <row r="95" spans="1:33" hidden="1"/>
    <row r="96" spans="1:33" hidden="1"/>
    <row r="97" spans="3:6" hidden="1"/>
    <row r="98" spans="3:6" hidden="1"/>
    <row r="99" spans="3:6" hidden="1"/>
    <row r="100" spans="3:6" hidden="1"/>
    <row r="101" spans="3:6" hidden="1"/>
    <row r="102" spans="3:6" hidden="1"/>
    <row r="103" spans="3:6" hidden="1"/>
    <row r="104" spans="3:6" hidden="1"/>
    <row r="105" spans="3:6" hidden="1"/>
    <row r="106" spans="3:6" hidden="1"/>
    <row r="107" spans="3:6" hidden="1">
      <c r="C107" s="53" t="s">
        <v>483</v>
      </c>
      <c r="F107" s="51" t="s">
        <v>177</v>
      </c>
    </row>
    <row r="108" spans="3:6" hidden="1">
      <c r="C108" s="53" t="s">
        <v>172</v>
      </c>
      <c r="F108" s="51" t="s">
        <v>178</v>
      </c>
    </row>
    <row r="109" spans="3:6" hidden="1">
      <c r="C109" s="51" t="s">
        <v>173</v>
      </c>
      <c r="F109" s="51" t="s">
        <v>176</v>
      </c>
    </row>
    <row r="110" spans="3:6" hidden="1">
      <c r="C110" s="51" t="s">
        <v>174</v>
      </c>
      <c r="F110" s="51" t="s">
        <v>189</v>
      </c>
    </row>
    <row r="111" spans="3:6" hidden="1">
      <c r="C111" s="53" t="s">
        <v>484</v>
      </c>
      <c r="F111" s="51" t="s">
        <v>190</v>
      </c>
    </row>
    <row r="112" spans="3:6" hidden="1">
      <c r="C112" s="53" t="s">
        <v>485</v>
      </c>
    </row>
    <row r="113" spans="3:3" hidden="1">
      <c r="C113" s="53" t="s">
        <v>175</v>
      </c>
    </row>
    <row r="114" spans="3:3" hidden="1">
      <c r="C114" s="53"/>
    </row>
    <row r="115" spans="3:3" hidden="1"/>
  </sheetData>
  <mergeCells count="34">
    <mergeCell ref="D19:F19"/>
    <mergeCell ref="I42:L69"/>
    <mergeCell ref="I41:L41"/>
    <mergeCell ref="C3:D3"/>
    <mergeCell ref="C12:E12"/>
    <mergeCell ref="C13:E13"/>
    <mergeCell ref="D26:F26"/>
    <mergeCell ref="D18:F18"/>
    <mergeCell ref="C7:L9"/>
    <mergeCell ref="B5:M5"/>
    <mergeCell ref="I13:L13"/>
    <mergeCell ref="G12:H12"/>
    <mergeCell ref="J16:K16"/>
    <mergeCell ref="G16:H16"/>
    <mergeCell ref="G13:H13"/>
    <mergeCell ref="D24:F24"/>
    <mergeCell ref="D20:F20"/>
    <mergeCell ref="D25:F25"/>
    <mergeCell ref="D22:F22"/>
    <mergeCell ref="C75:L75"/>
    <mergeCell ref="D23:F23"/>
    <mergeCell ref="D21:F21"/>
    <mergeCell ref="B81:M89"/>
    <mergeCell ref="J32:K32"/>
    <mergeCell ref="G32:H32"/>
    <mergeCell ref="C74:L74"/>
    <mergeCell ref="B73:M73"/>
    <mergeCell ref="C79:L80"/>
    <mergeCell ref="C77:L77"/>
    <mergeCell ref="C76:L76"/>
    <mergeCell ref="C78:L78"/>
    <mergeCell ref="C41:G41"/>
    <mergeCell ref="C40:L40"/>
    <mergeCell ref="C42:H69"/>
  </mergeCells>
  <phoneticPr fontId="2" type="noConversion"/>
  <dataValidations count="1">
    <dataValidation type="list" allowBlank="1" showInputMessage="1" showErrorMessage="1" sqref="C13:E13">
      <formula1>C$107:C$113</formula1>
    </dataValidation>
  </dataValidations>
  <printOptions horizontalCentered="1"/>
  <pageMargins left="0.23622047244094491" right="0.19685039370078741" top="0.19685039370078741" bottom="0.35433070866141736" header="0.15748031496062992" footer="0"/>
  <headerFooter alignWithMargins="0">
    <oddFooter>&amp;C&amp;"Arial,Negrita"&amp;7Formato Hipotecario Banco Itau Chile, Versión Julio 2013 G.Senn. Prohibida la Reproducción Total o Parcial&amp;R&amp;7Página &amp;P</oddFooter>
  </headerFooter>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enableFormatConditionsCalculation="0">
    <pageSetUpPr fitToPage="1"/>
  </sheetPr>
  <dimension ref="A1:N97"/>
  <sheetViews>
    <sheetView showGridLines="0" topLeftCell="A61" workbookViewId="0">
      <selection activeCell="F9" sqref="F9:G9"/>
    </sheetView>
  </sheetViews>
  <sheetFormatPr baseColWidth="10" defaultColWidth="10.796875" defaultRowHeight="10" x14ac:dyDescent="0"/>
  <cols>
    <col min="1" max="1" width="1" customWidth="1"/>
    <col min="2" max="2" width="1.796875" customWidth="1"/>
    <col min="3" max="3" width="7" customWidth="1"/>
    <col min="4" max="4" width="14.796875" customWidth="1"/>
    <col min="5" max="5" width="12.19921875" customWidth="1"/>
    <col min="6" max="6" width="13.3984375" customWidth="1"/>
    <col min="7" max="7" width="10.796875" customWidth="1"/>
    <col min="8" max="8" width="11.3984375" customWidth="1"/>
    <col min="9" max="10" width="11" customWidth="1"/>
    <col min="11" max="11" width="14.3984375" customWidth="1"/>
    <col min="12" max="12" width="16.19921875" customWidth="1"/>
    <col min="13" max="13" width="1.796875" customWidth="1"/>
    <col min="14" max="14" width="1" customWidth="1"/>
    <col min="15" max="16384" width="10.796875" style="20"/>
  </cols>
  <sheetData>
    <row r="1" spans="1:14" s="21" customFormat="1">
      <c r="A1" s="12"/>
      <c r="B1" s="12"/>
      <c r="C1" s="12"/>
      <c r="D1" s="12"/>
      <c r="E1" s="12"/>
      <c r="F1" s="12"/>
      <c r="G1" s="12"/>
      <c r="H1" s="12"/>
      <c r="I1" s="12"/>
      <c r="J1" s="12"/>
      <c r="K1" s="12"/>
      <c r="L1" s="19"/>
      <c r="M1" s="47" t="s">
        <v>551</v>
      </c>
      <c r="N1" s="12"/>
    </row>
    <row r="2" spans="1:14" s="21" customFormat="1">
      <c r="A2" s="12"/>
      <c r="B2" s="17" t="s">
        <v>215</v>
      </c>
      <c r="C2" s="24"/>
      <c r="D2" s="11"/>
      <c r="E2" s="18" t="s">
        <v>3</v>
      </c>
      <c r="F2" s="34" t="str">
        <f>+'1'!F11:P11</f>
        <v>cliente</v>
      </c>
      <c r="G2" s="18"/>
      <c r="H2" s="18"/>
      <c r="I2" s="18"/>
      <c r="J2" s="18"/>
      <c r="K2" s="18"/>
      <c r="L2" s="18"/>
      <c r="M2" s="11"/>
      <c r="N2" s="12"/>
    </row>
    <row r="3" spans="1:14" s="21" customFormat="1">
      <c r="A3" s="12"/>
      <c r="B3" s="15"/>
      <c r="C3" s="1146" t="str">
        <f>+'2'!C3:D3</f>
        <v>id</v>
      </c>
      <c r="D3" s="1147"/>
      <c r="E3" s="13" t="s">
        <v>4</v>
      </c>
      <c r="F3" s="28" t="str">
        <f>+'1'!S11</f>
        <v>clienteRut</v>
      </c>
      <c r="G3" s="23" t="str">
        <f>+"- "&amp;'1'!V11</f>
        <v>- num1</v>
      </c>
      <c r="H3" s="13"/>
      <c r="I3" s="13"/>
      <c r="J3" s="13"/>
      <c r="K3" s="13"/>
      <c r="L3" s="13"/>
      <c r="M3" s="14"/>
      <c r="N3" s="12"/>
    </row>
    <row r="4" spans="1:14" s="21" customFormat="1" ht="6" customHeight="1">
      <c r="A4" s="12"/>
      <c r="B4" s="12"/>
      <c r="C4" s="12"/>
      <c r="D4" s="12"/>
      <c r="E4" s="12"/>
      <c r="F4" s="12"/>
      <c r="G4" s="12"/>
      <c r="H4" s="12"/>
      <c r="I4" s="12"/>
      <c r="J4" s="12"/>
      <c r="K4" s="12"/>
      <c r="L4" s="12"/>
      <c r="M4" s="12"/>
      <c r="N4" s="12"/>
    </row>
    <row r="5" spans="1:14" s="21" customFormat="1" ht="11">
      <c r="A5" s="12"/>
      <c r="B5" s="1148" t="s">
        <v>548</v>
      </c>
      <c r="C5" s="1149"/>
      <c r="D5" s="1149"/>
      <c r="E5" s="1149"/>
      <c r="F5" s="1149"/>
      <c r="G5" s="1149"/>
      <c r="H5" s="1149"/>
      <c r="I5" s="1149"/>
      <c r="J5" s="1149"/>
      <c r="K5" s="1149"/>
      <c r="L5" s="1149"/>
      <c r="M5" s="1150"/>
      <c r="N5" s="12"/>
    </row>
    <row r="6" spans="1:14" s="21" customFormat="1" ht="8" customHeight="1">
      <c r="A6" s="29"/>
      <c r="B6" s="26"/>
      <c r="C6" s="30"/>
      <c r="D6" s="30"/>
      <c r="E6" s="30"/>
      <c r="F6" s="30"/>
      <c r="G6" s="30"/>
      <c r="H6" s="30"/>
      <c r="I6" s="30"/>
      <c r="J6" s="30"/>
      <c r="K6" s="30"/>
      <c r="L6" s="30"/>
      <c r="M6" s="31"/>
      <c r="N6" s="12"/>
    </row>
    <row r="7" spans="1:14" s="21" customFormat="1" ht="11">
      <c r="A7" s="29"/>
      <c r="B7" s="27"/>
      <c r="C7" s="36" t="s">
        <v>498</v>
      </c>
      <c r="D7" s="33"/>
      <c r="F7" s="1154" t="str">
        <f>'1'!Q38</f>
        <v>rol1</v>
      </c>
      <c r="G7" s="1155"/>
      <c r="H7" s="4"/>
      <c r="I7" s="33"/>
      <c r="J7" s="33"/>
      <c r="K7" s="33"/>
      <c r="L7" s="33"/>
      <c r="M7" s="32"/>
      <c r="N7" s="12"/>
    </row>
    <row r="8" spans="1:14" s="21" customFormat="1" ht="14.25" customHeight="1">
      <c r="A8" s="29"/>
      <c r="B8" s="3"/>
      <c r="C8" s="37" t="s">
        <v>497</v>
      </c>
      <c r="D8" s="4"/>
      <c r="F8" s="1154" t="str">
        <f>'1'!Q39</f>
        <v>rol2</v>
      </c>
      <c r="G8" s="1155"/>
      <c r="H8" s="4"/>
      <c r="I8" s="4"/>
      <c r="J8" s="4"/>
      <c r="K8" s="4"/>
      <c r="L8" s="4"/>
      <c r="M8" s="7"/>
      <c r="N8" s="12"/>
    </row>
    <row r="9" spans="1:14" s="21" customFormat="1" ht="11">
      <c r="A9" s="29"/>
      <c r="B9" s="3"/>
      <c r="C9" s="37" t="s">
        <v>499</v>
      </c>
      <c r="D9" s="4"/>
      <c r="E9" s="4"/>
      <c r="F9" s="1152" t="str">
        <f>'1'!Q40</f>
        <v>avaluoFiscal</v>
      </c>
      <c r="G9" s="1153"/>
      <c r="H9" s="4"/>
      <c r="I9" s="4"/>
      <c r="J9" s="4"/>
      <c r="K9" s="4"/>
      <c r="L9" s="4"/>
      <c r="M9" s="7"/>
      <c r="N9" s="12"/>
    </row>
    <row r="10" spans="1:14" s="21" customFormat="1">
      <c r="A10" s="29"/>
      <c r="B10" s="3"/>
      <c r="C10" s="4"/>
      <c r="D10" s="4"/>
      <c r="E10" s="4"/>
      <c r="F10" s="4"/>
      <c r="G10" s="4"/>
      <c r="H10" s="4"/>
      <c r="I10" s="4"/>
      <c r="J10" s="4"/>
      <c r="K10" s="4"/>
      <c r="L10" s="4"/>
      <c r="M10" s="7"/>
      <c r="N10" s="12"/>
    </row>
    <row r="11" spans="1:14" s="21" customFormat="1" ht="11">
      <c r="A11" s="29"/>
      <c r="B11" s="3"/>
      <c r="C11" s="36" t="s">
        <v>514</v>
      </c>
      <c r="D11" s="4"/>
      <c r="E11" s="4"/>
      <c r="F11" s="4"/>
      <c r="G11" s="4"/>
      <c r="H11" s="4"/>
      <c r="I11" s="4"/>
      <c r="J11" s="4"/>
      <c r="K11" s="4"/>
      <c r="L11" s="4"/>
      <c r="M11" s="7"/>
      <c r="N11" s="12"/>
    </row>
    <row r="12" spans="1:14" s="21" customFormat="1">
      <c r="A12" s="29"/>
      <c r="B12" s="3"/>
      <c r="C12" s="4"/>
      <c r="D12" s="4"/>
      <c r="E12" s="4"/>
      <c r="F12" s="4"/>
      <c r="G12" s="4"/>
      <c r="H12" s="4"/>
      <c r="I12" s="4"/>
      <c r="J12" s="4"/>
      <c r="K12" s="4"/>
      <c r="L12" s="4"/>
      <c r="M12" s="7"/>
      <c r="N12" s="12"/>
    </row>
    <row r="13" spans="1:14" s="21" customFormat="1">
      <c r="A13" s="29"/>
      <c r="B13" s="3"/>
      <c r="C13" s="4"/>
      <c r="D13" s="4"/>
      <c r="E13" s="4"/>
      <c r="F13" s="4"/>
      <c r="G13" s="4"/>
      <c r="H13" s="4"/>
      <c r="I13" s="4"/>
      <c r="J13" s="4"/>
      <c r="K13" s="4"/>
      <c r="L13" s="4"/>
      <c r="M13" s="7"/>
      <c r="N13" s="12"/>
    </row>
    <row r="14" spans="1:14">
      <c r="A14" s="25"/>
      <c r="B14" s="3"/>
      <c r="C14" s="4"/>
      <c r="D14" s="4"/>
      <c r="E14" s="4"/>
      <c r="F14" s="4"/>
      <c r="G14" s="4"/>
      <c r="H14" s="4"/>
      <c r="I14" s="4"/>
      <c r="J14" s="4"/>
      <c r="K14" s="4"/>
      <c r="L14" s="4"/>
      <c r="M14" s="7"/>
    </row>
    <row r="15" spans="1:14">
      <c r="A15" s="25"/>
      <c r="B15" s="3"/>
      <c r="C15" s="4"/>
      <c r="D15" s="4"/>
      <c r="E15" s="4"/>
      <c r="F15" s="4"/>
      <c r="G15" s="4"/>
      <c r="H15" s="4"/>
      <c r="I15" s="4"/>
      <c r="J15" s="4"/>
      <c r="K15" s="4"/>
      <c r="L15" s="4"/>
      <c r="M15" s="7"/>
    </row>
    <row r="16" spans="1:14">
      <c r="A16" s="25"/>
      <c r="B16" s="3"/>
      <c r="C16" s="4"/>
      <c r="D16" s="4"/>
      <c r="E16" s="4"/>
      <c r="F16" s="4"/>
      <c r="G16" s="4"/>
      <c r="H16" s="4"/>
      <c r="I16" s="4"/>
      <c r="J16" s="4"/>
      <c r="K16" s="4"/>
      <c r="L16" s="4"/>
      <c r="M16" s="7"/>
    </row>
    <row r="17" spans="1:13">
      <c r="A17" s="25"/>
      <c r="B17" s="3"/>
      <c r="C17" s="4"/>
      <c r="D17" s="4"/>
      <c r="E17" s="4"/>
      <c r="F17" s="4"/>
      <c r="G17" s="4"/>
      <c r="H17" s="4"/>
      <c r="I17" s="4"/>
      <c r="J17" s="4"/>
      <c r="K17" s="4"/>
      <c r="L17" s="4"/>
      <c r="M17" s="7"/>
    </row>
    <row r="18" spans="1:13">
      <c r="A18" s="25"/>
      <c r="B18" s="3"/>
      <c r="C18" s="4"/>
      <c r="D18" s="4"/>
      <c r="E18" s="4"/>
      <c r="F18" s="4"/>
      <c r="G18" s="4"/>
      <c r="H18" s="4"/>
      <c r="I18" s="4"/>
      <c r="J18" s="4"/>
      <c r="K18" s="4"/>
      <c r="L18" s="4"/>
      <c r="M18" s="7"/>
    </row>
    <row r="19" spans="1:13">
      <c r="A19" s="25"/>
      <c r="B19" s="3"/>
      <c r="C19" s="4"/>
      <c r="D19" s="4"/>
      <c r="E19" s="4"/>
      <c r="F19" s="4"/>
      <c r="G19" s="4"/>
      <c r="H19" s="4"/>
      <c r="I19" s="4"/>
      <c r="J19" s="4"/>
      <c r="K19" s="4"/>
      <c r="L19" s="4"/>
      <c r="M19" s="7"/>
    </row>
    <row r="20" spans="1:13">
      <c r="A20" s="25"/>
      <c r="B20" s="3"/>
      <c r="C20" s="4"/>
      <c r="D20" s="4"/>
      <c r="E20" s="4"/>
      <c r="F20" s="4"/>
      <c r="G20" s="4"/>
      <c r="H20" s="4"/>
      <c r="I20" s="4"/>
      <c r="J20" s="4"/>
      <c r="K20" s="4"/>
      <c r="L20" s="4"/>
      <c r="M20" s="7"/>
    </row>
    <row r="21" spans="1:13">
      <c r="A21" s="25"/>
      <c r="B21" s="3"/>
      <c r="C21" s="4"/>
      <c r="D21" s="4"/>
      <c r="E21" s="4"/>
      <c r="F21" s="4"/>
      <c r="G21" s="4"/>
      <c r="H21" s="4"/>
      <c r="I21" s="4"/>
      <c r="J21" s="4"/>
      <c r="K21" s="4"/>
      <c r="L21" s="4"/>
      <c r="M21" s="7"/>
    </row>
    <row r="22" spans="1:13">
      <c r="A22" s="25"/>
      <c r="B22" s="3"/>
      <c r="C22" s="4"/>
      <c r="D22" s="4"/>
      <c r="E22" s="4"/>
      <c r="F22" s="4"/>
      <c r="G22" s="4"/>
      <c r="H22" s="4"/>
      <c r="I22" s="4"/>
      <c r="J22" s="4"/>
      <c r="K22" s="4"/>
      <c r="L22" s="4"/>
      <c r="M22" s="7"/>
    </row>
    <row r="23" spans="1:13">
      <c r="A23" s="25"/>
      <c r="B23" s="3"/>
      <c r="C23" s="4"/>
      <c r="D23" s="4"/>
      <c r="E23" s="4"/>
      <c r="F23" s="4"/>
      <c r="G23" s="4"/>
      <c r="H23" s="4"/>
      <c r="I23" s="4"/>
      <c r="J23" s="4"/>
      <c r="K23" s="4"/>
      <c r="L23" s="4"/>
      <c r="M23" s="7"/>
    </row>
    <row r="24" spans="1:13">
      <c r="A24" s="25"/>
      <c r="B24" s="3"/>
      <c r="C24" s="4"/>
      <c r="D24" s="4"/>
      <c r="E24" s="4"/>
      <c r="F24" s="4"/>
      <c r="G24" s="4"/>
      <c r="H24" s="4"/>
      <c r="I24" s="4"/>
      <c r="J24" s="4"/>
      <c r="K24" s="4"/>
      <c r="L24" s="4"/>
      <c r="M24" s="7"/>
    </row>
    <row r="25" spans="1:13">
      <c r="A25" s="25"/>
      <c r="B25" s="3"/>
      <c r="C25" s="4"/>
      <c r="D25" s="4"/>
      <c r="E25" s="4"/>
      <c r="F25" s="48"/>
      <c r="G25" s="4"/>
      <c r="H25" s="4"/>
      <c r="I25" s="4"/>
      <c r="J25" s="4"/>
      <c r="K25" s="4"/>
      <c r="L25" s="4"/>
      <c r="M25" s="7"/>
    </row>
    <row r="26" spans="1:13">
      <c r="A26" s="25"/>
      <c r="B26" s="3"/>
      <c r="C26" s="4"/>
      <c r="D26" s="4"/>
      <c r="E26" s="4"/>
      <c r="F26" s="4"/>
      <c r="G26" s="4"/>
      <c r="H26" s="4"/>
      <c r="I26" s="4"/>
      <c r="J26" s="4"/>
      <c r="K26" s="4"/>
      <c r="L26" s="4"/>
      <c r="M26" s="7"/>
    </row>
    <row r="27" spans="1:13">
      <c r="A27" s="25"/>
      <c r="B27" s="3"/>
      <c r="C27" s="4"/>
      <c r="D27" s="4"/>
      <c r="E27" s="4"/>
      <c r="F27" s="4"/>
      <c r="G27" s="4"/>
      <c r="H27" s="4"/>
      <c r="I27" s="4"/>
      <c r="J27" s="4"/>
      <c r="K27" s="4"/>
      <c r="L27" s="4"/>
      <c r="M27" s="7"/>
    </row>
    <row r="28" spans="1:13">
      <c r="A28" s="25"/>
      <c r="B28" s="3"/>
      <c r="C28" s="4"/>
      <c r="D28" s="4"/>
      <c r="E28" s="4"/>
      <c r="F28" s="4"/>
      <c r="G28" s="4"/>
      <c r="H28" s="4"/>
      <c r="I28" s="4"/>
      <c r="J28" s="4"/>
      <c r="K28" s="4"/>
      <c r="L28" s="4"/>
      <c r="M28" s="7"/>
    </row>
    <row r="29" spans="1:13">
      <c r="A29" s="25"/>
      <c r="B29" s="3"/>
      <c r="C29" s="4"/>
      <c r="D29" s="4"/>
      <c r="E29" s="4"/>
      <c r="F29" s="4"/>
      <c r="G29" s="4"/>
      <c r="H29" s="4"/>
      <c r="I29" s="4"/>
      <c r="J29" s="4"/>
      <c r="K29" s="4"/>
      <c r="L29" s="4"/>
      <c r="M29" s="7"/>
    </row>
    <row r="30" spans="1:13">
      <c r="A30" s="25"/>
      <c r="B30" s="3"/>
      <c r="C30" s="4"/>
      <c r="D30" s="4"/>
      <c r="E30" s="4"/>
      <c r="F30" s="4"/>
      <c r="G30" s="4"/>
      <c r="H30" s="4"/>
      <c r="I30" s="4"/>
      <c r="J30" s="4"/>
      <c r="K30" s="4"/>
      <c r="L30" s="4"/>
      <c r="M30" s="7"/>
    </row>
    <row r="31" spans="1:13">
      <c r="A31" s="25"/>
      <c r="B31" s="3"/>
      <c r="C31" s="4"/>
      <c r="D31" s="4"/>
      <c r="E31" s="4"/>
      <c r="F31" s="4"/>
      <c r="G31" s="4"/>
      <c r="H31" s="4"/>
      <c r="I31" s="4"/>
      <c r="J31" s="4"/>
      <c r="K31" s="4"/>
      <c r="L31" s="4"/>
      <c r="M31" s="7"/>
    </row>
    <row r="32" spans="1:13">
      <c r="A32" s="25"/>
      <c r="B32" s="3"/>
      <c r="C32" s="4"/>
      <c r="D32" s="4"/>
      <c r="E32" s="4"/>
      <c r="F32" s="4"/>
      <c r="G32" s="4"/>
      <c r="H32" s="4"/>
      <c r="I32" s="4"/>
      <c r="J32" s="4"/>
      <c r="K32" s="4"/>
      <c r="L32" s="4"/>
      <c r="M32" s="7"/>
    </row>
    <row r="33" spans="1:13">
      <c r="A33" s="25"/>
      <c r="B33" s="3"/>
      <c r="C33" s="4"/>
      <c r="D33" s="4"/>
      <c r="E33" s="4"/>
      <c r="F33" s="4"/>
      <c r="G33" s="4"/>
      <c r="H33" s="4"/>
      <c r="I33" s="4"/>
      <c r="J33" s="4"/>
      <c r="K33" s="4"/>
      <c r="L33" s="4"/>
      <c r="M33" s="7"/>
    </row>
    <row r="34" spans="1:13">
      <c r="A34" s="25"/>
      <c r="B34" s="3"/>
      <c r="C34" s="4"/>
      <c r="D34" s="4"/>
      <c r="E34" s="4"/>
      <c r="F34" s="4"/>
      <c r="G34" s="4"/>
      <c r="H34" s="4"/>
      <c r="I34" s="4"/>
      <c r="J34" s="4"/>
      <c r="K34" s="4"/>
      <c r="L34" s="4"/>
      <c r="M34" s="7"/>
    </row>
    <row r="35" spans="1:13">
      <c r="A35" s="25"/>
      <c r="B35" s="3"/>
      <c r="C35" s="4"/>
      <c r="D35" s="4"/>
      <c r="E35" s="4"/>
      <c r="F35" s="4"/>
      <c r="G35" s="4"/>
      <c r="H35" s="4"/>
      <c r="I35" s="4"/>
      <c r="J35" s="4"/>
      <c r="K35" s="4"/>
      <c r="L35" s="4"/>
      <c r="M35" s="7"/>
    </row>
    <row r="36" spans="1:13">
      <c r="A36" s="25"/>
      <c r="B36" s="3"/>
      <c r="C36" s="4"/>
      <c r="D36" s="4"/>
      <c r="E36" s="4"/>
      <c r="F36" s="4"/>
      <c r="G36" s="4"/>
      <c r="H36" s="4"/>
      <c r="I36" s="4"/>
      <c r="J36" s="4"/>
      <c r="K36" s="4"/>
      <c r="L36" s="4"/>
      <c r="M36" s="7"/>
    </row>
    <row r="37" spans="1:13">
      <c r="A37" s="25"/>
      <c r="B37" s="3"/>
      <c r="C37" s="4"/>
      <c r="D37" s="4"/>
      <c r="E37" s="4"/>
      <c r="F37" s="4"/>
      <c r="G37" s="4"/>
      <c r="H37" s="4"/>
      <c r="I37" s="4"/>
      <c r="J37" s="4"/>
      <c r="K37" s="4"/>
      <c r="L37" s="4"/>
      <c r="M37" s="7"/>
    </row>
    <row r="38" spans="1:13">
      <c r="A38" s="25"/>
      <c r="B38" s="3"/>
      <c r="C38" s="4"/>
      <c r="D38" s="4"/>
      <c r="E38" s="4"/>
      <c r="F38" s="4"/>
      <c r="G38" s="4"/>
      <c r="H38" s="4"/>
      <c r="I38" s="4"/>
      <c r="J38" s="4"/>
      <c r="K38" s="4"/>
      <c r="L38" s="4"/>
      <c r="M38" s="7"/>
    </row>
    <row r="39" spans="1:13">
      <c r="A39" s="25"/>
      <c r="B39" s="3"/>
      <c r="C39" s="4"/>
      <c r="D39" s="4"/>
      <c r="E39" s="4"/>
      <c r="F39" s="4"/>
      <c r="G39" s="4"/>
      <c r="H39" s="4"/>
      <c r="I39" s="4"/>
      <c r="J39" s="4"/>
      <c r="K39" s="4"/>
      <c r="L39" s="4"/>
      <c r="M39" s="7"/>
    </row>
    <row r="40" spans="1:13">
      <c r="A40" s="25"/>
      <c r="B40" s="3"/>
      <c r="C40" s="4"/>
      <c r="D40" s="4"/>
      <c r="E40" s="4"/>
      <c r="F40" s="4"/>
      <c r="G40" s="4"/>
      <c r="H40" s="4"/>
      <c r="I40" s="4"/>
      <c r="J40" s="4"/>
      <c r="K40" s="4"/>
      <c r="L40" s="4"/>
      <c r="M40" s="7"/>
    </row>
    <row r="41" spans="1:13">
      <c r="A41" s="25"/>
      <c r="B41" s="3"/>
      <c r="C41" s="4"/>
      <c r="D41" s="4"/>
      <c r="E41" s="4"/>
      <c r="F41" s="4"/>
      <c r="G41" s="4"/>
      <c r="H41" s="4"/>
      <c r="I41" s="4"/>
      <c r="J41" s="4"/>
      <c r="K41" s="4"/>
      <c r="L41" s="4"/>
      <c r="M41" s="7"/>
    </row>
    <row r="42" spans="1:13">
      <c r="A42" s="25"/>
      <c r="B42" s="3"/>
      <c r="C42" s="4"/>
      <c r="D42" s="4"/>
      <c r="E42" s="4"/>
      <c r="F42" s="4"/>
      <c r="G42" s="4"/>
      <c r="H42" s="4"/>
      <c r="I42" s="4"/>
      <c r="J42" s="4"/>
      <c r="K42" s="4"/>
      <c r="L42" s="4"/>
      <c r="M42" s="7"/>
    </row>
    <row r="43" spans="1:13">
      <c r="A43" s="25"/>
      <c r="B43" s="3"/>
      <c r="C43" s="4"/>
      <c r="D43" s="4"/>
      <c r="E43" s="4"/>
      <c r="F43" s="4"/>
      <c r="G43" s="4"/>
      <c r="H43" s="4"/>
      <c r="I43" s="4"/>
      <c r="J43" s="4"/>
      <c r="K43" s="4"/>
      <c r="L43" s="4"/>
      <c r="M43" s="7"/>
    </row>
    <row r="44" spans="1:13">
      <c r="A44" s="25"/>
      <c r="B44" s="3"/>
      <c r="C44" s="4"/>
      <c r="D44" s="4"/>
      <c r="E44" s="4"/>
      <c r="F44" s="4"/>
      <c r="G44" s="4"/>
      <c r="H44" s="4"/>
      <c r="I44" s="4"/>
      <c r="J44" s="4"/>
      <c r="K44" s="4"/>
      <c r="L44" s="4"/>
      <c r="M44" s="7"/>
    </row>
    <row r="45" spans="1:13">
      <c r="A45" s="25"/>
      <c r="B45" s="3"/>
      <c r="C45" s="4"/>
      <c r="D45" s="4"/>
      <c r="E45" s="4"/>
      <c r="F45" s="4"/>
      <c r="G45" s="4"/>
      <c r="H45" s="4"/>
      <c r="I45" s="4"/>
      <c r="J45" s="4"/>
      <c r="K45" s="4"/>
      <c r="L45" s="4"/>
      <c r="M45" s="7"/>
    </row>
    <row r="46" spans="1:13">
      <c r="A46" s="25"/>
      <c r="B46" s="3"/>
      <c r="C46" s="4"/>
      <c r="D46" s="4"/>
      <c r="E46" s="4"/>
      <c r="F46" s="4"/>
      <c r="G46" s="4"/>
      <c r="H46" s="4"/>
      <c r="I46" s="4"/>
      <c r="J46" s="4"/>
      <c r="K46" s="4"/>
      <c r="L46" s="4"/>
      <c r="M46" s="7"/>
    </row>
    <row r="47" spans="1:13">
      <c r="A47" s="25"/>
      <c r="B47" s="3"/>
      <c r="C47" s="4"/>
      <c r="D47" s="4"/>
      <c r="E47" s="4"/>
      <c r="F47" s="4"/>
      <c r="G47" s="4"/>
      <c r="H47" s="4"/>
      <c r="I47" s="4"/>
      <c r="J47" s="4"/>
      <c r="K47" s="4"/>
      <c r="L47" s="4"/>
      <c r="M47" s="7"/>
    </row>
    <row r="48" spans="1:13">
      <c r="A48" s="25"/>
      <c r="B48" s="3"/>
      <c r="C48" s="4"/>
      <c r="D48" s="4"/>
      <c r="E48" s="4"/>
      <c r="F48" s="4"/>
      <c r="G48" s="4"/>
      <c r="H48" s="4"/>
      <c r="I48" s="4"/>
      <c r="J48" s="4"/>
      <c r="K48" s="4"/>
      <c r="L48" s="4"/>
      <c r="M48" s="7"/>
    </row>
    <row r="49" spans="1:13">
      <c r="A49" s="25"/>
      <c r="B49" s="3"/>
      <c r="C49" s="4"/>
      <c r="D49" s="4"/>
      <c r="E49" s="4"/>
      <c r="F49" s="4"/>
      <c r="G49" s="4"/>
      <c r="H49" s="4"/>
      <c r="I49" s="4"/>
      <c r="J49" s="4"/>
      <c r="K49" s="4"/>
      <c r="L49" s="4"/>
      <c r="M49" s="7"/>
    </row>
    <row r="50" spans="1:13">
      <c r="A50" s="25"/>
      <c r="B50" s="3"/>
      <c r="C50" s="4"/>
      <c r="D50" s="4"/>
      <c r="E50" s="4"/>
      <c r="F50" s="4"/>
      <c r="G50" s="4"/>
      <c r="H50" s="4"/>
      <c r="I50" s="4"/>
      <c r="J50" s="4"/>
      <c r="K50" s="4"/>
      <c r="L50" s="4"/>
      <c r="M50" s="7"/>
    </row>
    <row r="51" spans="1:13">
      <c r="A51" s="25"/>
      <c r="B51" s="3"/>
      <c r="C51" s="4"/>
      <c r="D51" s="4"/>
      <c r="E51" s="4"/>
      <c r="F51" s="4"/>
      <c r="G51" s="4"/>
      <c r="H51" s="4"/>
      <c r="I51" s="4"/>
      <c r="J51" s="4"/>
      <c r="K51" s="4"/>
      <c r="L51" s="4"/>
      <c r="M51" s="7"/>
    </row>
    <row r="52" spans="1:13">
      <c r="A52" s="25"/>
      <c r="B52" s="3"/>
      <c r="C52" s="4"/>
      <c r="D52" s="4"/>
      <c r="E52" s="4"/>
      <c r="F52" s="4"/>
      <c r="G52" s="4"/>
      <c r="H52" s="4"/>
      <c r="I52" s="4"/>
      <c r="J52" s="4"/>
      <c r="K52" s="4"/>
      <c r="L52" s="4"/>
      <c r="M52" s="7"/>
    </row>
    <row r="53" spans="1:13">
      <c r="A53" s="25"/>
      <c r="B53" s="3"/>
      <c r="C53" s="4"/>
      <c r="D53" s="4"/>
      <c r="E53" s="4"/>
      <c r="F53" s="4"/>
      <c r="G53" s="4"/>
      <c r="H53" s="4"/>
      <c r="I53" s="4"/>
      <c r="J53" s="4"/>
      <c r="K53" s="4"/>
      <c r="L53" s="4"/>
      <c r="M53" s="7"/>
    </row>
    <row r="54" spans="1:13">
      <c r="A54" s="25"/>
      <c r="B54" s="3"/>
      <c r="C54" s="4"/>
      <c r="D54" s="4"/>
      <c r="E54" s="4"/>
      <c r="F54" s="4"/>
      <c r="G54" s="4"/>
      <c r="H54" s="4"/>
      <c r="I54" s="4"/>
      <c r="J54" s="4"/>
      <c r="K54" s="4"/>
      <c r="L54" s="4"/>
      <c r="M54" s="7"/>
    </row>
    <row r="55" spans="1:13">
      <c r="A55" s="25"/>
      <c r="B55" s="3"/>
      <c r="C55" s="4"/>
      <c r="D55" s="4"/>
      <c r="E55" s="4"/>
      <c r="F55" s="4"/>
      <c r="G55" s="4"/>
      <c r="H55" s="4"/>
      <c r="I55" s="4"/>
      <c r="J55" s="4"/>
      <c r="K55" s="4"/>
      <c r="L55" s="4"/>
      <c r="M55" s="7"/>
    </row>
    <row r="56" spans="1:13">
      <c r="A56" s="25"/>
      <c r="B56" s="3"/>
      <c r="C56" s="4"/>
      <c r="D56" s="4"/>
      <c r="E56" s="4"/>
      <c r="F56" s="4"/>
      <c r="G56" s="4"/>
      <c r="H56" s="4"/>
      <c r="I56" s="4"/>
      <c r="J56" s="4"/>
      <c r="K56" s="4"/>
      <c r="L56" s="4"/>
      <c r="M56" s="7"/>
    </row>
    <row r="57" spans="1:13">
      <c r="A57" s="25"/>
      <c r="B57" s="3"/>
      <c r="C57" s="4"/>
      <c r="D57" s="4"/>
      <c r="E57" s="4"/>
      <c r="F57" s="4"/>
      <c r="G57" s="4"/>
      <c r="H57" s="4"/>
      <c r="I57" s="4"/>
      <c r="J57" s="4"/>
      <c r="K57" s="4"/>
      <c r="L57" s="4"/>
      <c r="M57" s="7"/>
    </row>
    <row r="58" spans="1:13">
      <c r="A58" s="25"/>
      <c r="B58" s="3"/>
      <c r="C58" s="4"/>
      <c r="D58" s="4"/>
      <c r="E58" s="4"/>
      <c r="F58" s="4"/>
      <c r="G58" s="4"/>
      <c r="H58" s="4"/>
      <c r="I58" s="4"/>
      <c r="J58" s="4"/>
      <c r="K58" s="4"/>
      <c r="L58" s="4"/>
      <c r="M58" s="7"/>
    </row>
    <row r="59" spans="1:13">
      <c r="A59" s="25"/>
      <c r="B59" s="3"/>
      <c r="C59" s="4"/>
      <c r="D59" s="4"/>
      <c r="E59" s="4"/>
      <c r="F59" s="4"/>
      <c r="G59" s="4"/>
      <c r="H59" s="4"/>
      <c r="I59" s="4"/>
      <c r="J59" s="4"/>
      <c r="K59" s="4"/>
      <c r="L59" s="4"/>
      <c r="M59" s="7"/>
    </row>
    <row r="60" spans="1:13">
      <c r="A60" s="25"/>
      <c r="B60" s="3"/>
      <c r="C60" s="4"/>
      <c r="D60" s="4"/>
      <c r="E60" s="4"/>
      <c r="F60" s="4"/>
      <c r="G60" s="4"/>
      <c r="H60" s="4"/>
      <c r="I60" s="4"/>
      <c r="J60" s="4"/>
      <c r="K60" s="4"/>
      <c r="L60" s="4"/>
      <c r="M60" s="7"/>
    </row>
    <row r="61" spans="1:13">
      <c r="A61" s="25"/>
      <c r="B61" s="3"/>
      <c r="C61" s="4"/>
      <c r="D61" s="4"/>
      <c r="E61" s="4"/>
      <c r="F61" s="4"/>
      <c r="G61" s="4"/>
      <c r="H61" s="4"/>
      <c r="I61" s="4"/>
      <c r="J61" s="4"/>
      <c r="K61" s="4"/>
      <c r="L61" s="4"/>
      <c r="M61" s="7"/>
    </row>
    <row r="62" spans="1:13">
      <c r="A62" s="25"/>
      <c r="B62" s="3"/>
      <c r="C62" s="4"/>
      <c r="D62" s="4"/>
      <c r="E62" s="4"/>
      <c r="F62" s="4"/>
      <c r="G62" s="4"/>
      <c r="H62" s="4"/>
      <c r="I62" s="4"/>
      <c r="J62" s="4"/>
      <c r="K62" s="4"/>
      <c r="L62" s="4"/>
      <c r="M62" s="7"/>
    </row>
    <row r="63" spans="1:13">
      <c r="A63" s="25"/>
      <c r="B63" s="3"/>
      <c r="C63" s="4"/>
      <c r="D63" s="4"/>
      <c r="E63" s="4"/>
      <c r="F63" s="4"/>
      <c r="G63" s="4"/>
      <c r="H63" s="4"/>
      <c r="I63" s="4"/>
      <c r="J63" s="4"/>
      <c r="K63" s="4"/>
      <c r="L63" s="4"/>
      <c r="M63" s="7"/>
    </row>
    <row r="64" spans="1:13">
      <c r="A64" s="25"/>
      <c r="B64" s="3"/>
      <c r="C64" s="4"/>
      <c r="D64" s="4"/>
      <c r="E64" s="4"/>
      <c r="F64" s="4"/>
      <c r="G64" s="4"/>
      <c r="H64" s="4"/>
      <c r="I64" s="4"/>
      <c r="J64" s="4"/>
      <c r="K64" s="4"/>
      <c r="L64" s="4"/>
      <c r="M64" s="7"/>
    </row>
    <row r="65" spans="1:13">
      <c r="A65" s="25"/>
      <c r="B65" s="3"/>
      <c r="C65" s="4"/>
      <c r="D65" s="4"/>
      <c r="E65" s="4"/>
      <c r="F65" s="4"/>
      <c r="G65" s="4"/>
      <c r="H65" s="4"/>
      <c r="I65" s="4"/>
      <c r="J65" s="4"/>
      <c r="K65" s="4"/>
      <c r="L65" s="4"/>
      <c r="M65" s="7"/>
    </row>
    <row r="66" spans="1:13">
      <c r="A66" s="25"/>
      <c r="B66" s="3"/>
      <c r="C66" s="4"/>
      <c r="D66" s="4"/>
      <c r="E66" s="4"/>
      <c r="F66" s="4"/>
      <c r="G66" s="4"/>
      <c r="H66" s="4"/>
      <c r="I66" s="4"/>
      <c r="J66" s="4"/>
      <c r="K66" s="4"/>
      <c r="L66" s="4"/>
      <c r="M66" s="7"/>
    </row>
    <row r="67" spans="1:13">
      <c r="A67" s="25"/>
      <c r="B67" s="3"/>
      <c r="C67" s="4"/>
      <c r="D67" s="4"/>
      <c r="E67" s="4"/>
      <c r="F67" s="4"/>
      <c r="G67" s="4"/>
      <c r="H67" s="4"/>
      <c r="I67" s="4"/>
      <c r="J67" s="4"/>
      <c r="K67" s="4"/>
      <c r="L67" s="4"/>
      <c r="M67" s="7"/>
    </row>
    <row r="68" spans="1:13">
      <c r="A68" s="25"/>
      <c r="B68" s="3"/>
      <c r="C68" s="4"/>
      <c r="D68" s="4"/>
      <c r="E68" s="4"/>
      <c r="F68" s="4"/>
      <c r="G68" s="4"/>
      <c r="H68" s="4"/>
      <c r="I68" s="4"/>
      <c r="J68" s="4"/>
      <c r="K68" s="4"/>
      <c r="L68" s="4"/>
      <c r="M68" s="7"/>
    </row>
    <row r="69" spans="1:13">
      <c r="A69" s="25"/>
      <c r="B69" s="3"/>
      <c r="C69" s="4"/>
      <c r="D69" s="4"/>
      <c r="E69" s="4"/>
      <c r="F69" s="4"/>
      <c r="G69" s="4"/>
      <c r="H69" s="4"/>
      <c r="I69" s="4"/>
      <c r="J69" s="4"/>
      <c r="K69" s="4"/>
      <c r="L69" s="4"/>
      <c r="M69" s="7"/>
    </row>
    <row r="70" spans="1:13">
      <c r="A70" s="25"/>
      <c r="B70" s="3"/>
      <c r="C70" s="4"/>
      <c r="D70" s="4"/>
      <c r="E70" s="4"/>
      <c r="F70" s="4"/>
      <c r="G70" s="4"/>
      <c r="H70" s="4"/>
      <c r="I70" s="4"/>
      <c r="J70" s="4"/>
      <c r="K70" s="4"/>
      <c r="L70" s="4"/>
      <c r="M70" s="7"/>
    </row>
    <row r="71" spans="1:13" ht="10.25" customHeight="1">
      <c r="A71" s="4"/>
      <c r="B71" s="3"/>
      <c r="C71" s="4"/>
      <c r="D71" s="4"/>
      <c r="E71" s="4"/>
      <c r="F71" s="4"/>
      <c r="G71" s="4"/>
      <c r="H71" s="4"/>
      <c r="I71" s="4"/>
      <c r="J71" s="4"/>
      <c r="K71" s="4"/>
      <c r="L71" s="4"/>
      <c r="M71" s="7"/>
    </row>
    <row r="72" spans="1:13">
      <c r="B72" s="8"/>
      <c r="C72" s="5"/>
      <c r="D72" s="5"/>
      <c r="E72" s="5"/>
      <c r="F72" s="5"/>
      <c r="G72" s="5"/>
      <c r="H72" s="5"/>
      <c r="I72" s="5"/>
      <c r="J72" s="5"/>
      <c r="K72" s="5"/>
      <c r="L72" s="5"/>
      <c r="M72" s="6"/>
    </row>
    <row r="73" spans="1:13" ht="11">
      <c r="B73" s="1148" t="s">
        <v>549</v>
      </c>
      <c r="C73" s="1149"/>
      <c r="D73" s="1149"/>
      <c r="E73" s="1149"/>
      <c r="F73" s="1149"/>
      <c r="G73" s="1149"/>
      <c r="H73" s="1149"/>
      <c r="I73" s="1149"/>
      <c r="J73" s="1149"/>
      <c r="K73" s="1149"/>
      <c r="L73" s="1149"/>
      <c r="M73" s="1150"/>
    </row>
    <row r="74" spans="1:13">
      <c r="B74" s="3"/>
      <c r="D74" s="1"/>
      <c r="E74" s="4"/>
      <c r="F74" s="4"/>
      <c r="G74" s="4"/>
      <c r="H74" s="4"/>
      <c r="I74" s="4"/>
      <c r="J74" s="4"/>
      <c r="K74" s="4"/>
      <c r="L74" s="4"/>
      <c r="M74" s="7"/>
    </row>
    <row r="75" spans="1:13" ht="15" customHeight="1">
      <c r="B75" s="3"/>
      <c r="C75" s="4"/>
      <c r="D75" s="4"/>
      <c r="E75" s="4"/>
      <c r="F75" s="4"/>
      <c r="G75" s="4"/>
      <c r="H75" s="4"/>
      <c r="I75" s="16"/>
      <c r="M75" s="7"/>
    </row>
    <row r="76" spans="1:13" ht="13.5" customHeight="1">
      <c r="B76" s="3"/>
      <c r="C76" s="4"/>
      <c r="D76" s="4"/>
      <c r="E76" s="4"/>
      <c r="F76" s="4"/>
      <c r="G76" s="4"/>
      <c r="H76" s="4"/>
      <c r="I76" s="22"/>
      <c r="M76" s="7"/>
    </row>
    <row r="77" spans="1:13" ht="15.75" customHeight="1">
      <c r="B77" s="3"/>
      <c r="C77" s="4"/>
      <c r="D77" s="4"/>
      <c r="E77" s="4"/>
      <c r="F77" s="4"/>
      <c r="G77" s="4"/>
      <c r="H77" s="4"/>
      <c r="I77" s="1151"/>
      <c r="J77" s="1151"/>
      <c r="K77" s="1151"/>
      <c r="L77" s="1151"/>
      <c r="M77" s="7"/>
    </row>
    <row r="78" spans="1:13">
      <c r="B78" s="8"/>
      <c r="C78" s="5"/>
      <c r="D78" s="10"/>
      <c r="E78" s="5"/>
      <c r="F78" s="5"/>
      <c r="G78" s="5"/>
      <c r="H78" s="5"/>
      <c r="I78" s="5"/>
      <c r="J78" s="5"/>
      <c r="K78" s="5"/>
      <c r="L78" s="5"/>
      <c r="M78" s="6"/>
    </row>
    <row r="79" spans="1:13">
      <c r="B79" s="2"/>
      <c r="C79" s="4"/>
      <c r="D79" s="4"/>
      <c r="E79" s="4"/>
      <c r="F79" s="4"/>
      <c r="G79" s="4"/>
      <c r="H79" s="4"/>
      <c r="I79" s="4"/>
      <c r="J79" s="4"/>
      <c r="K79" s="4"/>
      <c r="L79" s="4"/>
      <c r="M79" s="2"/>
    </row>
    <row r="90" spans="3:3">
      <c r="C90" s="21"/>
    </row>
    <row r="95" spans="3:3">
      <c r="C95" s="21"/>
    </row>
    <row r="96" spans="3:3">
      <c r="C96" s="20"/>
    </row>
    <row r="97" spans="3:3">
      <c r="C97" s="21"/>
    </row>
  </sheetData>
  <mergeCells count="7">
    <mergeCell ref="C3:D3"/>
    <mergeCell ref="B5:M5"/>
    <mergeCell ref="I77:L77"/>
    <mergeCell ref="B73:M73"/>
    <mergeCell ref="F9:G9"/>
    <mergeCell ref="F7:G7"/>
    <mergeCell ref="F8:G8"/>
  </mergeCells>
  <phoneticPr fontId="0" type="noConversion"/>
  <conditionalFormatting sqref="F7:G9">
    <cfRule type="cellIs" dxfId="0" priority="1" stopIfTrue="1" operator="equal">
      <formula>""</formula>
    </cfRule>
  </conditionalFormatting>
  <printOptions horizontalCentered="1"/>
  <pageMargins left="0.23622047244094491" right="0.19685039370078741" top="0.19685039370078741" bottom="0.35433070866141736" header="0.15748031496062992" footer="0"/>
  <headerFooter alignWithMargins="0">
    <oddFooter>&amp;C&amp;"Arial,Negrita"&amp;7Formato Hipotecario Banco Itau Chile, Versión Julio 2013 G.Senn. Prohibida la Reproducción Total o Parcial&amp;R&amp;7Página &amp;P</oddFooter>
  </headerFooter>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114"/>
  <sheetViews>
    <sheetView showGridLines="0" topLeftCell="D50" workbookViewId="0">
      <selection activeCell="I82" sqref="I82"/>
    </sheetView>
  </sheetViews>
  <sheetFormatPr baseColWidth="10" defaultColWidth="10.796875" defaultRowHeight="10" x14ac:dyDescent="0"/>
  <cols>
    <col min="1" max="1" width="1" customWidth="1"/>
    <col min="2" max="2" width="1.796875" customWidth="1"/>
    <col min="3" max="3" width="7" customWidth="1"/>
    <col min="4" max="4" width="14.796875" customWidth="1"/>
    <col min="5" max="5" width="14.19921875" customWidth="1"/>
    <col min="6" max="6" width="14.796875" customWidth="1"/>
    <col min="7" max="7" width="10.796875" customWidth="1"/>
    <col min="8" max="8" width="1.796875" customWidth="1"/>
    <col min="9" max="9" width="23.796875" customWidth="1"/>
    <col min="10" max="10" width="11" customWidth="1"/>
    <col min="11" max="11" width="14.3984375" customWidth="1"/>
    <col min="12" max="12" width="15.3984375" customWidth="1"/>
    <col min="13" max="13" width="1.796875" customWidth="1"/>
    <col min="14" max="14" width="1" customWidth="1"/>
    <col min="15" max="16384" width="10.796875" style="20"/>
  </cols>
  <sheetData>
    <row r="1" spans="1:14" s="21" customFormat="1">
      <c r="A1" s="12"/>
      <c r="B1" s="12"/>
      <c r="C1" s="12"/>
      <c r="D1" s="12"/>
      <c r="E1" s="12"/>
      <c r="F1" s="12"/>
      <c r="G1" s="12"/>
      <c r="H1" s="12"/>
      <c r="I1" s="12"/>
      <c r="J1" s="12"/>
      <c r="K1" s="12"/>
      <c r="L1" s="19"/>
      <c r="M1" s="47" t="s">
        <v>530</v>
      </c>
      <c r="N1" s="12"/>
    </row>
    <row r="2" spans="1:14" s="21" customFormat="1">
      <c r="A2" s="12"/>
      <c r="B2" s="17" t="s">
        <v>215</v>
      </c>
      <c r="C2" s="24"/>
      <c r="D2" s="11"/>
      <c r="E2" s="18" t="s">
        <v>3</v>
      </c>
      <c r="F2" s="34" t="str">
        <f>+'1'!F11:P11</f>
        <v>cliente</v>
      </c>
      <c r="G2" s="18"/>
      <c r="H2" s="18"/>
      <c r="I2" s="18"/>
      <c r="J2" s="18"/>
      <c r="K2" s="18"/>
      <c r="L2" s="18"/>
      <c r="M2" s="11"/>
      <c r="N2" s="12"/>
    </row>
    <row r="3" spans="1:14" s="21" customFormat="1">
      <c r="A3" s="12"/>
      <c r="B3" s="15"/>
      <c r="C3" s="1146" t="str">
        <f>+'2'!C3:D3</f>
        <v>id</v>
      </c>
      <c r="D3" s="1147"/>
      <c r="E3" s="13" t="s">
        <v>4</v>
      </c>
      <c r="F3" s="28" t="str">
        <f>+'1'!S11</f>
        <v>clienteRut</v>
      </c>
      <c r="G3" s="23" t="str">
        <f>+"- "&amp;'1'!V11</f>
        <v>- num1</v>
      </c>
      <c r="H3" s="13"/>
      <c r="I3" s="13"/>
      <c r="J3" s="13"/>
      <c r="K3" s="13"/>
      <c r="L3" s="13"/>
      <c r="M3" s="14"/>
      <c r="N3" s="12"/>
    </row>
    <row r="4" spans="1:14" s="21" customFormat="1" ht="6" customHeight="1">
      <c r="A4" s="12"/>
      <c r="B4" s="12"/>
      <c r="C4" s="12"/>
      <c r="D4" s="12"/>
      <c r="E4" s="12"/>
      <c r="F4" s="12"/>
      <c r="G4" s="12"/>
      <c r="H4" s="12"/>
      <c r="I4" s="12"/>
      <c r="J4" s="12"/>
      <c r="K4" s="12"/>
      <c r="L4" s="12"/>
      <c r="M4" s="12"/>
      <c r="N4" s="12"/>
    </row>
    <row r="5" spans="1:14" s="21" customFormat="1" ht="11">
      <c r="A5" s="12"/>
      <c r="B5" s="1148" t="s">
        <v>550</v>
      </c>
      <c r="C5" s="1149"/>
      <c r="D5" s="1149"/>
      <c r="E5" s="1149"/>
      <c r="F5" s="1149"/>
      <c r="G5" s="1149"/>
      <c r="H5" s="1149"/>
      <c r="I5" s="1149"/>
      <c r="J5" s="1149"/>
      <c r="K5" s="1149"/>
      <c r="L5" s="1149"/>
      <c r="M5" s="1150"/>
      <c r="N5" s="12"/>
    </row>
    <row r="6" spans="1:14" s="21" customFormat="1" ht="2.5" customHeight="1">
      <c r="A6" s="29"/>
      <c r="B6" s="26"/>
      <c r="C6" s="30"/>
      <c r="D6" s="30"/>
      <c r="E6" s="30"/>
      <c r="F6" s="30"/>
      <c r="G6" s="30"/>
      <c r="H6" s="30"/>
      <c r="I6" s="30"/>
      <c r="J6" s="30"/>
      <c r="K6" s="30"/>
      <c r="L6" s="30"/>
      <c r="M6" s="31"/>
      <c r="N6" s="12"/>
    </row>
    <row r="7" spans="1:14" s="21" customFormat="1" ht="3.5" customHeight="1" thickBot="1">
      <c r="A7" s="29"/>
      <c r="B7" s="27"/>
      <c r="C7" s="33"/>
      <c r="D7" s="33"/>
      <c r="E7" s="33"/>
      <c r="F7" s="4"/>
      <c r="G7" s="4"/>
      <c r="H7" s="4"/>
      <c r="I7" s="33"/>
      <c r="J7" s="33"/>
      <c r="K7" s="33"/>
      <c r="L7" s="33"/>
      <c r="M7" s="32"/>
      <c r="N7" s="12"/>
    </row>
    <row r="8" spans="1:14" s="21" customFormat="1">
      <c r="A8" s="29"/>
      <c r="B8" s="3"/>
      <c r="C8" s="1157" t="s">
        <v>564</v>
      </c>
      <c r="D8" s="1158"/>
      <c r="E8" s="1158"/>
      <c r="F8" s="1158"/>
      <c r="G8" s="1159"/>
      <c r="H8" s="4"/>
      <c r="I8" s="38"/>
      <c r="J8" s="39"/>
      <c r="K8" s="39"/>
      <c r="L8" s="40"/>
      <c r="M8" s="7"/>
      <c r="N8" s="12"/>
    </row>
    <row r="9" spans="1:14" s="21" customFormat="1">
      <c r="A9" s="29"/>
      <c r="B9" s="3"/>
      <c r="C9" s="1160"/>
      <c r="D9" s="1161"/>
      <c r="E9" s="1161"/>
      <c r="F9" s="1161"/>
      <c r="G9" s="1162"/>
      <c r="H9" s="4"/>
      <c r="I9" s="41"/>
      <c r="J9" s="4"/>
      <c r="K9" s="4"/>
      <c r="L9" s="42"/>
      <c r="M9" s="7"/>
      <c r="N9" s="12"/>
    </row>
    <row r="10" spans="1:14">
      <c r="A10" s="25"/>
      <c r="B10" s="3"/>
      <c r="C10" s="1160"/>
      <c r="D10" s="1161"/>
      <c r="E10" s="1161"/>
      <c r="F10" s="1161"/>
      <c r="G10" s="1162"/>
      <c r="H10" s="4"/>
      <c r="I10" s="41"/>
      <c r="J10" s="4"/>
      <c r="K10" s="4"/>
      <c r="L10" s="42"/>
      <c r="M10" s="7"/>
    </row>
    <row r="11" spans="1:14" s="21" customFormat="1">
      <c r="A11" s="29"/>
      <c r="B11" s="3"/>
      <c r="C11" s="1160"/>
      <c r="D11" s="1161"/>
      <c r="E11" s="1161"/>
      <c r="F11" s="1161"/>
      <c r="G11" s="1162"/>
      <c r="H11" s="4"/>
      <c r="I11" s="41"/>
      <c r="J11" s="4"/>
      <c r="K11" s="4"/>
      <c r="L11" s="42"/>
      <c r="M11" s="7"/>
      <c r="N11" s="12"/>
    </row>
    <row r="12" spans="1:14" s="21" customFormat="1">
      <c r="A12" s="29"/>
      <c r="B12" s="3"/>
      <c r="C12" s="1160"/>
      <c r="D12" s="1161"/>
      <c r="E12" s="1161"/>
      <c r="F12" s="1161"/>
      <c r="G12" s="1162"/>
      <c r="H12" s="4"/>
      <c r="I12" s="41"/>
      <c r="J12" s="4"/>
      <c r="K12" s="4"/>
      <c r="L12" s="42"/>
      <c r="M12" s="7"/>
      <c r="N12" s="12"/>
    </row>
    <row r="13" spans="1:14" s="21" customFormat="1">
      <c r="A13" s="29"/>
      <c r="B13" s="3"/>
      <c r="C13" s="1160"/>
      <c r="D13" s="1161"/>
      <c r="E13" s="1161"/>
      <c r="F13" s="1161"/>
      <c r="G13" s="1162"/>
      <c r="H13" s="4"/>
      <c r="I13" s="41"/>
      <c r="J13" s="4"/>
      <c r="K13" s="4"/>
      <c r="L13" s="42"/>
      <c r="M13" s="7"/>
      <c r="N13" s="12"/>
    </row>
    <row r="14" spans="1:14" s="21" customFormat="1">
      <c r="A14" s="29"/>
      <c r="B14" s="3"/>
      <c r="C14" s="1160"/>
      <c r="D14" s="1161"/>
      <c r="E14" s="1161"/>
      <c r="F14" s="1161"/>
      <c r="G14" s="1162"/>
      <c r="H14" s="4"/>
      <c r="I14" s="41"/>
      <c r="J14" s="4"/>
      <c r="K14" s="4"/>
      <c r="L14" s="42"/>
      <c r="M14" s="7"/>
      <c r="N14" s="12"/>
    </row>
    <row r="15" spans="1:14" s="21" customFormat="1">
      <c r="A15" s="29"/>
      <c r="B15" s="3"/>
      <c r="C15" s="1160"/>
      <c r="D15" s="1161"/>
      <c r="E15" s="1161"/>
      <c r="F15" s="1161"/>
      <c r="G15" s="1162"/>
      <c r="H15" s="4"/>
      <c r="I15" s="41"/>
      <c r="J15" s="4"/>
      <c r="K15" s="4"/>
      <c r="L15" s="42"/>
      <c r="M15" s="7"/>
      <c r="N15" s="12"/>
    </row>
    <row r="16" spans="1:14">
      <c r="A16" s="25"/>
      <c r="B16" s="3"/>
      <c r="C16" s="1160"/>
      <c r="D16" s="1161"/>
      <c r="E16" s="1161"/>
      <c r="F16" s="1161"/>
      <c r="G16" s="1162"/>
      <c r="H16" s="4"/>
      <c r="I16" s="41"/>
      <c r="J16" s="4"/>
      <c r="K16" s="4"/>
      <c r="L16" s="42"/>
      <c r="M16" s="7"/>
    </row>
    <row r="17" spans="1:13">
      <c r="A17" s="25"/>
      <c r="B17" s="3"/>
      <c r="C17" s="1160"/>
      <c r="D17" s="1161"/>
      <c r="E17" s="1161"/>
      <c r="F17" s="1161"/>
      <c r="G17" s="1162"/>
      <c r="H17" s="4"/>
      <c r="I17" s="41"/>
      <c r="J17" s="4"/>
      <c r="K17" s="4"/>
      <c r="L17" s="42"/>
      <c r="M17" s="7"/>
    </row>
    <row r="18" spans="1:13">
      <c r="A18" s="25"/>
      <c r="B18" s="3"/>
      <c r="C18" s="1160"/>
      <c r="D18" s="1161"/>
      <c r="E18" s="1161"/>
      <c r="F18" s="1161"/>
      <c r="G18" s="1162"/>
      <c r="H18" s="4"/>
      <c r="I18" s="41"/>
      <c r="J18" s="4"/>
      <c r="K18" s="4"/>
      <c r="L18" s="42"/>
      <c r="M18" s="7"/>
    </row>
    <row r="19" spans="1:13">
      <c r="A19" s="25"/>
      <c r="B19" s="3"/>
      <c r="C19" s="1160"/>
      <c r="D19" s="1161"/>
      <c r="E19" s="1161"/>
      <c r="F19" s="1161"/>
      <c r="G19" s="1162"/>
      <c r="H19" s="4"/>
      <c r="I19" s="41"/>
      <c r="J19" s="4"/>
      <c r="K19" s="4"/>
      <c r="L19" s="42"/>
      <c r="M19" s="7"/>
    </row>
    <row r="20" spans="1:13">
      <c r="A20" s="25"/>
      <c r="B20" s="3"/>
      <c r="C20" s="1160"/>
      <c r="D20" s="1161"/>
      <c r="E20" s="1161"/>
      <c r="F20" s="1161"/>
      <c r="G20" s="1162"/>
      <c r="H20" s="4"/>
      <c r="I20" s="41"/>
      <c r="J20" s="4"/>
      <c r="K20" s="4"/>
      <c r="L20" s="42"/>
      <c r="M20" s="7"/>
    </row>
    <row r="21" spans="1:13">
      <c r="A21" s="25"/>
      <c r="B21" s="3"/>
      <c r="C21" s="1160"/>
      <c r="D21" s="1161"/>
      <c r="E21" s="1161"/>
      <c r="F21" s="1161"/>
      <c r="G21" s="1162"/>
      <c r="H21" s="4"/>
      <c r="I21" s="41"/>
      <c r="J21" s="4"/>
      <c r="K21" s="4"/>
      <c r="L21" s="42"/>
      <c r="M21" s="7"/>
    </row>
    <row r="22" spans="1:13">
      <c r="A22" s="25"/>
      <c r="B22" s="3"/>
      <c r="C22" s="1160"/>
      <c r="D22" s="1161"/>
      <c r="E22" s="1161"/>
      <c r="F22" s="1161"/>
      <c r="G22" s="1162"/>
      <c r="H22" s="4"/>
      <c r="I22" s="41"/>
      <c r="J22" s="4"/>
      <c r="K22" s="4"/>
      <c r="L22" s="42"/>
      <c r="M22" s="7"/>
    </row>
    <row r="23" spans="1:13">
      <c r="A23" s="25"/>
      <c r="B23" s="3"/>
      <c r="C23" s="1160"/>
      <c r="D23" s="1161"/>
      <c r="E23" s="1161"/>
      <c r="F23" s="1161"/>
      <c r="G23" s="1162"/>
      <c r="H23" s="4"/>
      <c r="I23" s="41"/>
      <c r="J23" t="s">
        <v>567</v>
      </c>
      <c r="K23" s="4"/>
      <c r="L23" s="42"/>
      <c r="M23" s="7"/>
    </row>
    <row r="24" spans="1:13" ht="11" thickBot="1">
      <c r="A24" s="25"/>
      <c r="B24" s="3"/>
      <c r="C24" s="1163"/>
      <c r="D24" s="1164"/>
      <c r="E24" s="1164"/>
      <c r="F24" s="1164"/>
      <c r="G24" s="1165"/>
      <c r="H24" s="4"/>
      <c r="I24" s="43"/>
      <c r="J24" s="44"/>
      <c r="K24" s="44"/>
      <c r="L24" s="45"/>
      <c r="M24" s="7"/>
    </row>
    <row r="25" spans="1:13" ht="12.5" customHeight="1" thickBot="1">
      <c r="A25" s="25"/>
      <c r="B25" s="3"/>
      <c r="C25" s="699"/>
      <c r="D25" s="699"/>
      <c r="E25" s="699"/>
      <c r="F25" s="699"/>
      <c r="G25" s="699"/>
      <c r="H25" s="49"/>
      <c r="I25" s="49"/>
      <c r="J25" s="49"/>
      <c r="K25" s="4"/>
      <c r="L25" s="4"/>
      <c r="M25" s="7"/>
    </row>
    <row r="26" spans="1:13">
      <c r="A26" s="25"/>
      <c r="B26" s="3"/>
      <c r="C26" s="695"/>
      <c r="D26" s="696"/>
      <c r="E26" s="696"/>
      <c r="F26" s="696"/>
      <c r="G26" s="697"/>
      <c r="H26" s="4"/>
      <c r="I26" s="38"/>
      <c r="J26" s="39"/>
      <c r="K26" s="39"/>
      <c r="L26" s="40"/>
      <c r="M26" s="7"/>
    </row>
    <row r="27" spans="1:13">
      <c r="A27" s="25"/>
      <c r="B27" s="3"/>
      <c r="C27" s="698"/>
      <c r="D27" s="699"/>
      <c r="E27" s="699"/>
      <c r="F27" s="699"/>
      <c r="G27" s="700"/>
      <c r="H27" s="4"/>
      <c r="I27" s="41"/>
      <c r="J27" s="4"/>
      <c r="K27" s="4"/>
      <c r="L27" s="42"/>
      <c r="M27" s="7"/>
    </row>
    <row r="28" spans="1:13">
      <c r="A28" s="25"/>
      <c r="B28" s="3"/>
      <c r="C28" s="698"/>
      <c r="D28" s="699"/>
      <c r="E28" s="699"/>
      <c r="F28" s="699"/>
      <c r="G28" s="700"/>
      <c r="H28" s="4"/>
      <c r="I28" s="41"/>
      <c r="J28" s="4"/>
      <c r="K28" s="4"/>
      <c r="L28" s="42"/>
      <c r="M28" s="7"/>
    </row>
    <row r="29" spans="1:13">
      <c r="A29" s="25"/>
      <c r="B29" s="3"/>
      <c r="C29" s="698"/>
      <c r="D29" s="699"/>
      <c r="E29" s="699"/>
      <c r="F29" s="699"/>
      <c r="G29" s="700"/>
      <c r="H29" s="4"/>
      <c r="I29" s="41"/>
      <c r="J29" s="4"/>
      <c r="K29" s="4"/>
      <c r="L29" s="42"/>
      <c r="M29" s="7"/>
    </row>
    <row r="30" spans="1:13">
      <c r="A30" s="25"/>
      <c r="B30" s="3"/>
      <c r="C30" s="698"/>
      <c r="D30" s="699"/>
      <c r="E30" s="699"/>
      <c r="F30" s="699"/>
      <c r="G30" s="700"/>
      <c r="H30" s="4"/>
      <c r="I30" s="41"/>
      <c r="J30" s="4"/>
      <c r="K30" s="4"/>
      <c r="L30" s="42"/>
      <c r="M30" s="7"/>
    </row>
    <row r="31" spans="1:13">
      <c r="A31" s="25"/>
      <c r="B31" s="3"/>
      <c r="C31" s="698"/>
      <c r="D31" s="699"/>
      <c r="E31" s="699"/>
      <c r="F31" s="699"/>
      <c r="G31" s="700"/>
      <c r="H31" s="4"/>
      <c r="I31" s="41"/>
      <c r="J31" s="4"/>
      <c r="K31" s="4"/>
      <c r="L31" s="42"/>
      <c r="M31" s="7"/>
    </row>
    <row r="32" spans="1:13">
      <c r="A32" s="25"/>
      <c r="B32" s="3"/>
      <c r="C32" s="698"/>
      <c r="D32" s="699"/>
      <c r="E32" s="699"/>
      <c r="F32" s="699"/>
      <c r="G32" s="700"/>
      <c r="H32" s="4"/>
      <c r="I32" s="41"/>
      <c r="J32" s="4"/>
      <c r="K32" s="4"/>
      <c r="L32" s="42"/>
      <c r="M32" s="7"/>
    </row>
    <row r="33" spans="1:13">
      <c r="A33" s="25"/>
      <c r="B33" s="3"/>
      <c r="C33" s="698"/>
      <c r="D33" s="699"/>
      <c r="E33" s="699"/>
      <c r="F33" s="699"/>
      <c r="G33" s="700"/>
      <c r="H33" s="4"/>
      <c r="I33" s="41"/>
      <c r="J33" s="4"/>
      <c r="K33" s="4"/>
      <c r="L33" s="42"/>
      <c r="M33" s="7"/>
    </row>
    <row r="34" spans="1:13">
      <c r="A34" s="25"/>
      <c r="B34" s="3"/>
      <c r="C34" s="698"/>
      <c r="D34" s="699"/>
      <c r="E34" s="699"/>
      <c r="F34" s="699"/>
      <c r="G34" s="700"/>
      <c r="H34" s="4"/>
      <c r="I34" s="41"/>
      <c r="J34" s="4"/>
      <c r="K34" s="4"/>
      <c r="L34" s="42"/>
      <c r="M34" s="7"/>
    </row>
    <row r="35" spans="1:13">
      <c r="A35" s="25"/>
      <c r="B35" s="3"/>
      <c r="C35" s="698"/>
      <c r="D35" s="699"/>
      <c r="E35" s="699"/>
      <c r="F35" s="699"/>
      <c r="G35" s="700"/>
      <c r="H35" s="4"/>
      <c r="I35" s="41"/>
      <c r="J35" s="4"/>
      <c r="K35" s="4"/>
      <c r="L35" s="42"/>
      <c r="M35" s="7"/>
    </row>
    <row r="36" spans="1:13">
      <c r="A36" s="25"/>
      <c r="B36" s="3"/>
      <c r="C36" s="698"/>
      <c r="D36" s="699"/>
      <c r="E36" s="699"/>
      <c r="F36" s="699"/>
      <c r="G36" s="700"/>
      <c r="H36" s="4"/>
      <c r="I36" s="41"/>
      <c r="J36" s="4"/>
      <c r="K36" s="4"/>
      <c r="L36" s="42"/>
      <c r="M36" s="7"/>
    </row>
    <row r="37" spans="1:13">
      <c r="A37" s="25"/>
      <c r="B37" s="3"/>
      <c r="C37" s="698"/>
      <c r="D37" s="699"/>
      <c r="E37" s="699"/>
      <c r="F37" s="699"/>
      <c r="G37" s="700"/>
      <c r="H37" s="4"/>
      <c r="I37" s="41"/>
      <c r="J37" s="4"/>
      <c r="K37" s="4"/>
      <c r="L37" s="42"/>
      <c r="M37" s="7"/>
    </row>
    <row r="38" spans="1:13">
      <c r="A38" s="25"/>
      <c r="B38" s="3"/>
      <c r="C38" s="698"/>
      <c r="D38" s="699"/>
      <c r="E38" s="699"/>
      <c r="F38" s="699"/>
      <c r="G38" s="700"/>
      <c r="H38" s="4"/>
      <c r="I38" s="41"/>
      <c r="J38" s="4"/>
      <c r="K38" s="4"/>
      <c r="L38" s="42"/>
      <c r="M38" s="7"/>
    </row>
    <row r="39" spans="1:13">
      <c r="A39" s="25"/>
      <c r="B39" s="3"/>
      <c r="C39" s="698"/>
      <c r="D39" s="699"/>
      <c r="E39" s="699"/>
      <c r="F39" s="699"/>
      <c r="G39" s="700"/>
      <c r="H39" s="4"/>
      <c r="I39" s="41"/>
      <c r="J39" s="4"/>
      <c r="K39" s="4"/>
      <c r="L39" s="42"/>
      <c r="M39" s="7"/>
    </row>
    <row r="40" spans="1:13">
      <c r="A40" s="25"/>
      <c r="B40" s="3"/>
      <c r="C40" s="698"/>
      <c r="D40" s="699"/>
      <c r="E40" s="699"/>
      <c r="F40" s="699"/>
      <c r="G40" s="700"/>
      <c r="H40" s="4"/>
      <c r="I40" s="41"/>
      <c r="K40" s="4"/>
      <c r="L40" s="42"/>
      <c r="M40" s="7"/>
    </row>
    <row r="41" spans="1:13">
      <c r="B41" s="3"/>
      <c r="C41" s="698"/>
      <c r="D41" t="s">
        <v>572</v>
      </c>
      <c r="E41" s="699"/>
      <c r="F41" s="699"/>
      <c r="G41" s="700"/>
      <c r="H41" s="4"/>
      <c r="I41" s="41"/>
      <c r="J41" s="4" t="s">
        <v>565</v>
      </c>
      <c r="K41" s="4"/>
      <c r="L41" s="42"/>
      <c r="M41" s="7"/>
    </row>
    <row r="42" spans="1:13" ht="11" thickBot="1">
      <c r="A42" s="25"/>
      <c r="B42" s="3"/>
      <c r="C42" s="701"/>
      <c r="D42" s="702"/>
      <c r="E42" s="702"/>
      <c r="F42" s="702"/>
      <c r="G42" s="703"/>
      <c r="H42" s="4"/>
      <c r="I42" s="43"/>
      <c r="J42" s="44"/>
      <c r="K42" s="44"/>
      <c r="L42" s="45"/>
      <c r="M42" s="7"/>
    </row>
    <row r="43" spans="1:13" ht="11.5" customHeight="1" thickBot="1">
      <c r="A43" s="4"/>
      <c r="B43" s="3"/>
      <c r="C43" s="4"/>
      <c r="D43" s="4"/>
      <c r="E43" s="1156"/>
      <c r="F43" s="1156"/>
      <c r="G43" s="1156"/>
      <c r="H43" s="1156"/>
      <c r="I43" s="1156"/>
      <c r="J43" s="1156"/>
      <c r="K43" s="4"/>
      <c r="L43" s="4"/>
      <c r="M43" s="7"/>
    </row>
    <row r="44" spans="1:13">
      <c r="B44" s="3"/>
      <c r="C44" s="38"/>
      <c r="D44" s="39"/>
      <c r="E44" s="39"/>
      <c r="F44" s="39"/>
      <c r="G44" s="40"/>
      <c r="H44" s="4"/>
      <c r="I44" s="38"/>
      <c r="J44" s="39"/>
      <c r="K44" s="39"/>
      <c r="L44" s="40"/>
      <c r="M44" s="7"/>
    </row>
    <row r="45" spans="1:13">
      <c r="B45" s="3"/>
      <c r="C45" s="41"/>
      <c r="D45" s="4"/>
      <c r="E45" s="4"/>
      <c r="F45" s="4"/>
      <c r="G45" s="42"/>
      <c r="H45" s="4"/>
      <c r="I45" s="41"/>
      <c r="J45" s="4"/>
      <c r="K45" s="4"/>
      <c r="L45" s="42"/>
      <c r="M45" s="7"/>
    </row>
    <row r="46" spans="1:13">
      <c r="B46" s="3"/>
      <c r="C46" s="41"/>
      <c r="D46" s="4"/>
      <c r="E46" s="4"/>
      <c r="F46" s="4"/>
      <c r="G46" s="42"/>
      <c r="H46" s="4"/>
      <c r="I46" s="41"/>
      <c r="J46" s="4"/>
      <c r="K46" s="4"/>
      <c r="L46" s="42"/>
      <c r="M46" s="7"/>
    </row>
    <row r="47" spans="1:13" ht="13.5" customHeight="1">
      <c r="B47" s="3"/>
      <c r="C47" s="41"/>
      <c r="D47" s="4"/>
      <c r="E47" s="4"/>
      <c r="F47" s="4"/>
      <c r="G47" s="42"/>
      <c r="H47" s="4"/>
      <c r="I47" s="41"/>
      <c r="J47" s="4"/>
      <c r="K47" s="4"/>
      <c r="L47" s="42"/>
      <c r="M47" s="7"/>
    </row>
    <row r="48" spans="1:13">
      <c r="B48" s="3"/>
      <c r="C48" s="41"/>
      <c r="D48" s="4"/>
      <c r="E48" s="4"/>
      <c r="F48" s="4"/>
      <c r="G48" s="42"/>
      <c r="H48" s="4"/>
      <c r="I48" s="41"/>
      <c r="J48" s="4"/>
      <c r="K48" s="4"/>
      <c r="L48" s="42"/>
      <c r="M48" s="7"/>
    </row>
    <row r="49" spans="2:15">
      <c r="B49" s="3"/>
      <c r="C49" s="41"/>
      <c r="D49" s="4"/>
      <c r="E49" s="4"/>
      <c r="F49" s="4"/>
      <c r="G49" s="42"/>
      <c r="H49" s="4"/>
      <c r="I49" s="41"/>
      <c r="J49" s="4"/>
      <c r="K49" s="4"/>
      <c r="L49" s="42"/>
      <c r="M49" s="7"/>
    </row>
    <row r="50" spans="2:15" ht="11">
      <c r="B50" s="3"/>
      <c r="C50" s="41"/>
      <c r="D50" s="687"/>
      <c r="E50" s="4"/>
      <c r="F50" s="4"/>
      <c r="G50" s="42"/>
      <c r="H50" s="4"/>
      <c r="I50" s="41"/>
      <c r="J50" s="4"/>
      <c r="K50" s="4"/>
      <c r="L50" s="42"/>
      <c r="M50" s="7"/>
    </row>
    <row r="51" spans="2:15">
      <c r="B51" s="3"/>
      <c r="C51" s="41"/>
      <c r="D51" s="4"/>
      <c r="E51" s="4"/>
      <c r="F51" s="4"/>
      <c r="G51" s="42"/>
      <c r="H51" s="4"/>
      <c r="I51" s="41"/>
      <c r="J51" s="4"/>
      <c r="K51" s="4"/>
      <c r="L51" s="42"/>
      <c r="M51" s="7"/>
      <c r="O51" s="35"/>
    </row>
    <row r="52" spans="2:15">
      <c r="B52" s="3"/>
      <c r="C52" s="41"/>
      <c r="D52" s="4"/>
      <c r="E52" s="4"/>
      <c r="F52" s="4"/>
      <c r="G52" s="42"/>
      <c r="H52" s="4"/>
      <c r="I52" s="41"/>
      <c r="J52" s="4"/>
      <c r="K52" s="4"/>
      <c r="L52" s="42"/>
      <c r="M52" s="7"/>
    </row>
    <row r="53" spans="2:15">
      <c r="B53" s="3"/>
      <c r="C53" s="41"/>
      <c r="D53" s="4"/>
      <c r="E53" s="4"/>
      <c r="F53" s="4"/>
      <c r="G53" s="42"/>
      <c r="H53" s="4"/>
      <c r="I53" s="41"/>
      <c r="J53" s="4"/>
      <c r="L53" s="42"/>
      <c r="M53" s="7"/>
    </row>
    <row r="54" spans="2:15">
      <c r="B54" s="3"/>
      <c r="C54" s="41"/>
      <c r="D54" s="4"/>
      <c r="E54" s="4"/>
      <c r="F54" s="4"/>
      <c r="G54" s="42"/>
      <c r="H54" s="4"/>
      <c r="I54" s="41"/>
      <c r="J54" s="4"/>
      <c r="K54" s="4"/>
      <c r="L54" s="42"/>
      <c r="M54" s="7"/>
    </row>
    <row r="55" spans="2:15">
      <c r="B55" s="3"/>
      <c r="C55" s="41"/>
      <c r="D55" s="4"/>
      <c r="E55" s="4"/>
      <c r="F55" s="4"/>
      <c r="G55" s="42"/>
      <c r="H55" s="4"/>
      <c r="I55" s="41"/>
      <c r="J55" s="4"/>
      <c r="K55" s="4"/>
      <c r="L55" s="42"/>
      <c r="M55" s="7"/>
    </row>
    <row r="56" spans="2:15">
      <c r="B56" s="3"/>
      <c r="C56" s="41"/>
      <c r="D56" s="4"/>
      <c r="E56" s="4"/>
      <c r="F56" s="4"/>
      <c r="G56" s="42"/>
      <c r="H56" s="4"/>
      <c r="I56" s="41"/>
      <c r="J56" s="4"/>
      <c r="K56" s="4"/>
      <c r="L56" s="42"/>
      <c r="M56" s="7"/>
    </row>
    <row r="57" spans="2:15">
      <c r="B57" s="3"/>
      <c r="C57" s="41"/>
      <c r="D57" s="4"/>
      <c r="E57" s="4"/>
      <c r="F57" s="4"/>
      <c r="G57" s="42"/>
      <c r="H57" s="4"/>
      <c r="I57" s="41"/>
      <c r="J57" s="4"/>
      <c r="K57" s="4"/>
      <c r="L57" s="42"/>
      <c r="M57" s="7"/>
    </row>
    <row r="58" spans="2:15">
      <c r="B58" s="3"/>
      <c r="C58" s="41"/>
      <c r="E58" s="4"/>
      <c r="F58" s="4"/>
      <c r="G58" s="42"/>
      <c r="H58" s="4"/>
      <c r="I58" s="41"/>
      <c r="K58" s="4"/>
      <c r="L58" s="42"/>
      <c r="M58" s="7"/>
    </row>
    <row r="59" spans="2:15">
      <c r="B59" s="3"/>
      <c r="C59" s="41"/>
      <c r="D59" t="s">
        <v>568</v>
      </c>
      <c r="E59" s="4"/>
      <c r="F59" s="4"/>
      <c r="G59" s="42"/>
      <c r="H59" s="4"/>
      <c r="I59" s="41"/>
      <c r="J59" t="s">
        <v>569</v>
      </c>
      <c r="K59" s="4"/>
      <c r="L59" s="42"/>
      <c r="M59" s="7"/>
    </row>
    <row r="60" spans="2:15" ht="11" thickBot="1">
      <c r="B60" s="3"/>
      <c r="C60" s="43"/>
      <c r="D60" s="44"/>
      <c r="E60" s="44"/>
      <c r="F60" s="44"/>
      <c r="G60" s="45"/>
      <c r="H60" s="4"/>
      <c r="I60" s="43"/>
      <c r="J60" s="44"/>
      <c r="K60" s="44"/>
      <c r="L60" s="45"/>
      <c r="M60" s="7"/>
    </row>
    <row r="61" spans="2:15" ht="11" thickBot="1">
      <c r="B61" s="3"/>
      <c r="M61" s="7"/>
    </row>
    <row r="62" spans="2:15">
      <c r="B62" s="3"/>
      <c r="C62" s="38"/>
      <c r="D62" s="39"/>
      <c r="E62" s="39"/>
      <c r="F62" s="39"/>
      <c r="G62" s="40"/>
      <c r="H62" s="4"/>
      <c r="I62" s="38"/>
      <c r="J62" s="39"/>
      <c r="K62" s="39"/>
      <c r="L62" s="40"/>
      <c r="M62" s="7"/>
    </row>
    <row r="63" spans="2:15">
      <c r="B63" s="3"/>
      <c r="C63" s="41"/>
      <c r="D63" s="4"/>
      <c r="E63" s="4"/>
      <c r="F63" s="4"/>
      <c r="G63" s="42"/>
      <c r="H63" s="4"/>
      <c r="I63" s="41"/>
      <c r="J63" s="4"/>
      <c r="K63" s="4"/>
      <c r="L63" s="42"/>
      <c r="M63" s="7"/>
    </row>
    <row r="64" spans="2:15">
      <c r="B64" s="3"/>
      <c r="C64" s="41"/>
      <c r="D64" s="4"/>
      <c r="E64" s="4"/>
      <c r="F64" s="4"/>
      <c r="G64" s="42"/>
      <c r="H64" s="4"/>
      <c r="I64" s="41"/>
      <c r="J64" s="4"/>
      <c r="K64" s="4"/>
      <c r="L64" s="42"/>
      <c r="M64" s="7"/>
    </row>
    <row r="65" spans="2:15" ht="13.5" customHeight="1">
      <c r="B65" s="3"/>
      <c r="C65" s="41"/>
      <c r="D65" s="4"/>
      <c r="E65" s="4"/>
      <c r="F65" s="4"/>
      <c r="G65" s="42"/>
      <c r="H65" s="4"/>
      <c r="I65" s="41"/>
      <c r="J65" s="4"/>
      <c r="K65" s="4"/>
      <c r="L65" s="42"/>
      <c r="M65" s="7"/>
    </row>
    <row r="66" spans="2:15">
      <c r="B66" s="3"/>
      <c r="C66" s="41"/>
      <c r="D66" s="4"/>
      <c r="E66" s="4"/>
      <c r="F66" s="4"/>
      <c r="G66" s="42"/>
      <c r="H66" s="4"/>
      <c r="I66" s="41"/>
      <c r="J66" s="4"/>
      <c r="K66" s="4"/>
      <c r="L66" s="42"/>
      <c r="M66" s="7"/>
    </row>
    <row r="67" spans="2:15">
      <c r="B67" s="3"/>
      <c r="C67" s="41"/>
      <c r="D67" s="4"/>
      <c r="E67" s="4"/>
      <c r="F67" s="4"/>
      <c r="G67" s="42"/>
      <c r="H67" s="4"/>
      <c r="I67" s="41"/>
      <c r="J67" s="4"/>
      <c r="K67" s="4"/>
      <c r="L67" s="42"/>
      <c r="M67" s="7"/>
    </row>
    <row r="68" spans="2:15">
      <c r="B68" s="3"/>
      <c r="C68" s="41"/>
      <c r="D68" s="4"/>
      <c r="E68" s="4"/>
      <c r="F68" s="4"/>
      <c r="G68" s="42"/>
      <c r="H68" s="4"/>
      <c r="I68" s="41"/>
      <c r="J68" s="4"/>
      <c r="K68" s="4"/>
      <c r="L68" s="42"/>
      <c r="M68" s="7"/>
    </row>
    <row r="69" spans="2:15">
      <c r="B69" s="3"/>
      <c r="C69" s="41"/>
      <c r="D69" s="4"/>
      <c r="E69" s="4"/>
      <c r="F69" s="4"/>
      <c r="G69" s="42"/>
      <c r="H69" s="4"/>
      <c r="I69" s="41"/>
      <c r="J69" s="4"/>
      <c r="K69" s="4"/>
      <c r="L69" s="42"/>
      <c r="M69" s="7"/>
      <c r="O69" s="35"/>
    </row>
    <row r="70" spans="2:15">
      <c r="B70" s="3"/>
      <c r="C70" s="41"/>
      <c r="D70" s="4"/>
      <c r="E70" s="4"/>
      <c r="F70" s="4"/>
      <c r="G70" s="42"/>
      <c r="H70" s="4"/>
      <c r="I70" s="41"/>
      <c r="J70" s="4"/>
      <c r="K70" s="4"/>
      <c r="L70" s="42"/>
      <c r="M70" s="7"/>
    </row>
    <row r="71" spans="2:15">
      <c r="B71" s="3"/>
      <c r="C71" s="41"/>
      <c r="D71" s="4"/>
      <c r="E71" s="4"/>
      <c r="F71" s="4"/>
      <c r="G71" s="42"/>
      <c r="H71" s="4"/>
      <c r="I71" s="41"/>
      <c r="J71" s="4"/>
      <c r="K71" s="4"/>
      <c r="L71" s="42"/>
      <c r="M71" s="7"/>
    </row>
    <row r="72" spans="2:15">
      <c r="B72" s="3"/>
      <c r="C72" s="41"/>
      <c r="D72" s="4"/>
      <c r="E72" s="4"/>
      <c r="F72" s="4"/>
      <c r="G72" s="42"/>
      <c r="H72" s="4"/>
      <c r="I72" s="41"/>
      <c r="J72" s="4"/>
      <c r="K72" s="4"/>
      <c r="L72" s="42"/>
      <c r="M72" s="7"/>
    </row>
    <row r="73" spans="2:15">
      <c r="B73" s="3"/>
      <c r="C73" s="41"/>
      <c r="D73" s="4"/>
      <c r="E73" s="4"/>
      <c r="F73" s="4"/>
      <c r="G73" s="42"/>
      <c r="H73" s="4"/>
      <c r="I73" s="41"/>
      <c r="J73" s="4"/>
      <c r="K73" s="4"/>
      <c r="L73" s="42"/>
      <c r="M73" s="7"/>
    </row>
    <row r="74" spans="2:15">
      <c r="B74" s="3"/>
      <c r="C74" s="41"/>
      <c r="D74" s="4"/>
      <c r="E74" s="4"/>
      <c r="F74" s="4"/>
      <c r="G74" s="42"/>
      <c r="H74" s="4"/>
      <c r="I74" s="41"/>
      <c r="J74" s="4"/>
      <c r="K74" s="4"/>
      <c r="L74" s="42"/>
      <c r="M74" s="7"/>
    </row>
    <row r="75" spans="2:15">
      <c r="B75" s="3"/>
      <c r="C75" s="41"/>
      <c r="D75" s="4"/>
      <c r="E75" s="4"/>
      <c r="F75" s="4"/>
      <c r="G75" s="42"/>
      <c r="H75" s="4"/>
      <c r="I75" s="41"/>
      <c r="J75" s="4"/>
      <c r="K75" s="4"/>
      <c r="L75" s="42"/>
      <c r="M75" s="7"/>
    </row>
    <row r="76" spans="2:15">
      <c r="B76" s="3"/>
      <c r="C76" s="41"/>
      <c r="E76" s="4"/>
      <c r="F76" s="4"/>
      <c r="G76" s="42"/>
      <c r="H76" s="4"/>
      <c r="I76" s="41"/>
      <c r="J76" s="4"/>
      <c r="K76" s="4"/>
      <c r="L76" s="42"/>
      <c r="M76" s="7"/>
    </row>
    <row r="77" spans="2:15">
      <c r="B77" s="3"/>
      <c r="C77" s="41"/>
      <c r="D77" t="s">
        <v>570</v>
      </c>
      <c r="E77" s="4"/>
      <c r="F77" s="4"/>
      <c r="G77" s="42"/>
      <c r="H77" s="4"/>
      <c r="I77" s="41"/>
      <c r="J77" t="s">
        <v>571</v>
      </c>
      <c r="K77" s="4"/>
      <c r="L77" s="42"/>
      <c r="M77" s="7"/>
    </row>
    <row r="78" spans="2:15" ht="11" thickBot="1">
      <c r="B78" s="3"/>
      <c r="C78" s="43"/>
      <c r="D78" s="44"/>
      <c r="E78" s="44"/>
      <c r="F78" s="44"/>
      <c r="G78" s="45"/>
      <c r="H78" s="4"/>
      <c r="I78" s="43"/>
      <c r="J78" s="44"/>
      <c r="K78" s="44"/>
      <c r="L78" s="45"/>
      <c r="M78" s="7"/>
    </row>
    <row r="79" spans="2:15" ht="11" thickBot="1"/>
    <row r="80" spans="2:15">
      <c r="B80" s="3"/>
      <c r="C80" s="38"/>
      <c r="D80" s="39"/>
      <c r="E80" s="39"/>
      <c r="F80" s="39"/>
      <c r="G80" s="40"/>
      <c r="H80" s="4"/>
      <c r="I80" s="38"/>
      <c r="J80" s="39"/>
      <c r="K80" s="39"/>
      <c r="L80" s="40"/>
      <c r="M80" s="7"/>
    </row>
    <row r="81" spans="2:15">
      <c r="B81" s="3"/>
      <c r="C81" s="41"/>
      <c r="D81" s="4"/>
      <c r="E81" s="4"/>
      <c r="F81" s="4"/>
      <c r="G81" s="42"/>
      <c r="H81" s="4"/>
      <c r="I81" s="41"/>
      <c r="J81" s="4"/>
      <c r="K81" s="4"/>
      <c r="L81" s="42"/>
      <c r="M81" s="7"/>
    </row>
    <row r="82" spans="2:15">
      <c r="B82" s="3"/>
      <c r="C82" s="41"/>
      <c r="D82" s="4"/>
      <c r="E82" s="4"/>
      <c r="F82" s="4"/>
      <c r="G82" s="42"/>
      <c r="H82" s="4"/>
      <c r="I82" s="41"/>
      <c r="J82" s="4"/>
      <c r="K82" s="4"/>
      <c r="L82" s="42"/>
      <c r="M82" s="7"/>
    </row>
    <row r="83" spans="2:15" ht="13.5" customHeight="1">
      <c r="B83" s="3"/>
      <c r="C83" s="41"/>
      <c r="D83" s="4"/>
      <c r="E83" s="4"/>
      <c r="F83" s="4"/>
      <c r="G83" s="42"/>
      <c r="H83" s="4"/>
      <c r="I83" s="41"/>
      <c r="J83" s="4"/>
      <c r="K83" s="4"/>
      <c r="L83" s="42"/>
      <c r="M83" s="7"/>
    </row>
    <row r="84" spans="2:15">
      <c r="B84" s="3"/>
      <c r="C84" s="41"/>
      <c r="D84" s="4"/>
      <c r="E84" s="4"/>
      <c r="F84" s="4"/>
      <c r="G84" s="42"/>
      <c r="H84" s="4"/>
      <c r="I84" s="41"/>
      <c r="J84" s="4"/>
      <c r="K84" s="4"/>
      <c r="L84" s="42"/>
      <c r="M84" s="7"/>
    </row>
    <row r="85" spans="2:15">
      <c r="B85" s="3"/>
      <c r="C85" s="41"/>
      <c r="D85" s="4"/>
      <c r="E85" s="4"/>
      <c r="F85" s="4"/>
      <c r="G85" s="42"/>
      <c r="H85" s="4"/>
      <c r="I85" s="41"/>
      <c r="J85" s="4"/>
      <c r="K85" s="4"/>
      <c r="L85" s="42"/>
      <c r="M85" s="7"/>
    </row>
    <row r="86" spans="2:15">
      <c r="B86" s="3"/>
      <c r="C86" s="41"/>
      <c r="D86" s="4"/>
      <c r="E86" s="4"/>
      <c r="F86" s="4"/>
      <c r="G86" s="42"/>
      <c r="H86" s="4"/>
      <c r="I86" s="41"/>
      <c r="J86" s="4"/>
      <c r="K86" s="4"/>
      <c r="L86" s="42"/>
      <c r="M86" s="7"/>
    </row>
    <row r="87" spans="2:15">
      <c r="B87" s="3"/>
      <c r="C87" s="41"/>
      <c r="D87" s="4"/>
      <c r="E87" s="4"/>
      <c r="F87" s="4"/>
      <c r="G87" s="42"/>
      <c r="H87" s="4"/>
      <c r="I87" s="41"/>
      <c r="J87" s="4"/>
      <c r="K87" s="4"/>
      <c r="L87" s="42"/>
      <c r="M87" s="7"/>
      <c r="O87" s="35"/>
    </row>
    <row r="88" spans="2:15">
      <c r="B88" s="3"/>
      <c r="C88" s="41"/>
      <c r="D88" s="4"/>
      <c r="E88" s="4"/>
      <c r="F88" s="4"/>
      <c r="G88" s="42"/>
      <c r="H88" s="4"/>
      <c r="I88" s="41"/>
      <c r="J88" s="4"/>
      <c r="K88" s="4"/>
      <c r="L88" s="42"/>
      <c r="M88" s="7"/>
    </row>
    <row r="89" spans="2:15">
      <c r="B89" s="3"/>
      <c r="C89" s="41"/>
      <c r="D89" s="4"/>
      <c r="E89" s="4"/>
      <c r="F89" s="4"/>
      <c r="G89" s="42"/>
      <c r="H89" s="4"/>
      <c r="I89" s="41"/>
      <c r="J89" s="4"/>
      <c r="K89" s="4"/>
      <c r="L89" s="42"/>
      <c r="M89" s="7"/>
    </row>
    <row r="90" spans="2:15">
      <c r="B90" s="3"/>
      <c r="C90" s="41"/>
      <c r="D90" s="4"/>
      <c r="E90" s="4"/>
      <c r="F90" s="4"/>
      <c r="G90" s="42"/>
      <c r="H90" s="4"/>
      <c r="I90" s="41"/>
      <c r="J90" s="4"/>
      <c r="K90" s="4"/>
      <c r="L90" s="42"/>
      <c r="M90" s="7"/>
    </row>
    <row r="91" spans="2:15">
      <c r="B91" s="3"/>
      <c r="C91" s="41"/>
      <c r="D91" s="4"/>
      <c r="E91" s="4"/>
      <c r="F91" s="4"/>
      <c r="G91" s="42"/>
      <c r="H91" s="4"/>
      <c r="I91" s="41"/>
      <c r="J91" s="4"/>
      <c r="K91" s="4"/>
      <c r="L91" s="42"/>
      <c r="M91" s="7"/>
    </row>
    <row r="92" spans="2:15">
      <c r="B92" s="3"/>
      <c r="C92" s="41"/>
      <c r="D92" s="4"/>
      <c r="E92" s="4"/>
      <c r="F92" s="4"/>
      <c r="G92" s="42"/>
      <c r="H92" s="4"/>
      <c r="I92" s="41"/>
      <c r="J92" s="4"/>
      <c r="K92" s="4"/>
      <c r="L92" s="42"/>
      <c r="M92" s="7"/>
    </row>
    <row r="93" spans="2:15">
      <c r="B93" s="3"/>
      <c r="C93" s="41"/>
      <c r="D93" s="4"/>
      <c r="E93" s="4"/>
      <c r="F93" s="4"/>
      <c r="G93" s="42"/>
      <c r="H93" s="4"/>
      <c r="I93" s="41"/>
      <c r="J93" s="4"/>
      <c r="K93" s="4"/>
      <c r="L93" s="42"/>
      <c r="M93" s="7"/>
    </row>
    <row r="94" spans="2:15">
      <c r="B94" s="3"/>
      <c r="C94" s="41"/>
      <c r="E94" s="4"/>
      <c r="F94" s="4"/>
      <c r="G94" s="42"/>
      <c r="H94" s="4"/>
      <c r="I94" s="41"/>
      <c r="J94" s="4"/>
      <c r="K94" s="4"/>
      <c r="L94" s="42"/>
      <c r="M94" s="7"/>
    </row>
    <row r="95" spans="2:15">
      <c r="B95" s="3"/>
      <c r="C95" s="41"/>
      <c r="D95" t="s">
        <v>575</v>
      </c>
      <c r="E95" s="4"/>
      <c r="F95" s="4"/>
      <c r="G95" s="42"/>
      <c r="H95" s="4"/>
      <c r="I95" s="41"/>
      <c r="J95" s="4" t="s">
        <v>577</v>
      </c>
      <c r="K95" s="4"/>
      <c r="L95" s="42"/>
      <c r="M95" s="7"/>
    </row>
    <row r="96" spans="2:15" ht="11" thickBot="1">
      <c r="B96" s="3"/>
      <c r="C96" s="43"/>
      <c r="D96" s="44"/>
      <c r="E96" s="44"/>
      <c r="F96" s="44"/>
      <c r="G96" s="45"/>
      <c r="H96" s="4"/>
      <c r="I96" s="43"/>
      <c r="J96" s="44"/>
      <c r="K96" s="44"/>
      <c r="L96" s="45"/>
      <c r="M96" s="7"/>
    </row>
    <row r="97" spans="2:15" ht="11" thickBot="1"/>
    <row r="98" spans="2:15">
      <c r="B98" s="3"/>
      <c r="C98" s="38"/>
      <c r="D98" s="39"/>
      <c r="E98" s="39"/>
      <c r="F98" s="39"/>
      <c r="G98" s="40"/>
      <c r="H98" s="4"/>
      <c r="I98" s="38"/>
      <c r="J98" s="39"/>
      <c r="K98" s="39"/>
      <c r="L98" s="40"/>
      <c r="M98" s="7"/>
    </row>
    <row r="99" spans="2:15">
      <c r="B99" s="3"/>
      <c r="C99" s="41"/>
      <c r="D99" s="4"/>
      <c r="E99" s="4"/>
      <c r="F99" s="4"/>
      <c r="G99" s="42"/>
      <c r="H99" s="4"/>
      <c r="I99" s="41"/>
      <c r="J99" s="4"/>
      <c r="K99" s="4"/>
      <c r="L99" s="42"/>
      <c r="M99" s="7"/>
    </row>
    <row r="100" spans="2:15">
      <c r="B100" s="3"/>
      <c r="C100" s="41"/>
      <c r="D100" s="4"/>
      <c r="E100" s="4"/>
      <c r="F100" s="4"/>
      <c r="G100" s="42"/>
      <c r="H100" s="4"/>
      <c r="I100" s="41"/>
      <c r="J100" s="4"/>
      <c r="K100" s="4"/>
      <c r="L100" s="42"/>
      <c r="M100" s="7"/>
    </row>
    <row r="101" spans="2:15" ht="13.5" customHeight="1">
      <c r="B101" s="3"/>
      <c r="C101" s="41"/>
      <c r="D101" s="4"/>
      <c r="E101" s="4"/>
      <c r="F101" s="4"/>
      <c r="G101" s="42"/>
      <c r="H101" s="4"/>
      <c r="I101" s="41"/>
      <c r="J101" s="4"/>
      <c r="K101" s="4"/>
      <c r="L101" s="42"/>
      <c r="M101" s="7"/>
    </row>
    <row r="102" spans="2:15">
      <c r="B102" s="3"/>
      <c r="C102" s="41"/>
      <c r="D102" s="4"/>
      <c r="E102" s="4"/>
      <c r="F102" s="4"/>
      <c r="G102" s="42"/>
      <c r="H102" s="4"/>
      <c r="I102" s="41"/>
      <c r="J102" s="4"/>
      <c r="K102" s="4"/>
      <c r="L102" s="42"/>
      <c r="M102" s="7"/>
    </row>
    <row r="103" spans="2:15">
      <c r="B103" s="3"/>
      <c r="C103" s="41"/>
      <c r="D103" s="4"/>
      <c r="E103" s="4"/>
      <c r="F103" s="4"/>
      <c r="G103" s="42"/>
      <c r="H103" s="4"/>
      <c r="I103" s="41"/>
      <c r="J103" s="4"/>
      <c r="K103" s="4"/>
      <c r="L103" s="42"/>
      <c r="M103" s="7"/>
    </row>
    <row r="104" spans="2:15">
      <c r="B104" s="3"/>
      <c r="C104" s="41"/>
      <c r="D104" s="4"/>
      <c r="E104" s="4"/>
      <c r="F104" s="4"/>
      <c r="G104" s="42"/>
      <c r="H104" s="4"/>
      <c r="I104" s="41"/>
      <c r="J104" s="4"/>
      <c r="K104" s="4"/>
      <c r="L104" s="42"/>
      <c r="M104" s="7"/>
    </row>
    <row r="105" spans="2:15">
      <c r="B105" s="3"/>
      <c r="C105" s="41"/>
      <c r="D105" s="4"/>
      <c r="E105" s="4"/>
      <c r="F105" s="4"/>
      <c r="G105" s="42"/>
      <c r="H105" s="4"/>
      <c r="I105" s="41"/>
      <c r="J105" s="4"/>
      <c r="K105" s="4"/>
      <c r="L105" s="42"/>
      <c r="M105" s="7"/>
      <c r="O105" s="35"/>
    </row>
    <row r="106" spans="2:15">
      <c r="B106" s="3"/>
      <c r="C106" s="41"/>
      <c r="D106" s="4"/>
      <c r="E106" s="4"/>
      <c r="F106" s="4"/>
      <c r="G106" s="42"/>
      <c r="H106" s="4"/>
      <c r="I106" s="41"/>
      <c r="J106" s="4"/>
      <c r="K106" s="4"/>
      <c r="L106" s="42"/>
      <c r="M106" s="7"/>
    </row>
    <row r="107" spans="2:15">
      <c r="B107" s="3"/>
      <c r="C107" s="41"/>
      <c r="D107" s="4"/>
      <c r="E107" s="4"/>
      <c r="F107" s="4"/>
      <c r="G107" s="42"/>
      <c r="H107" s="4"/>
      <c r="I107" s="41"/>
      <c r="J107" s="4"/>
      <c r="K107" s="4"/>
      <c r="L107" s="42"/>
      <c r="M107" s="7"/>
    </row>
    <row r="108" spans="2:15">
      <c r="B108" s="3"/>
      <c r="C108" s="41"/>
      <c r="D108" s="4"/>
      <c r="E108" s="4"/>
      <c r="F108" s="4"/>
      <c r="G108" s="42"/>
      <c r="H108" s="4"/>
      <c r="I108" s="41"/>
      <c r="J108" s="4"/>
      <c r="K108" s="4"/>
      <c r="L108" s="42"/>
      <c r="M108" s="7"/>
    </row>
    <row r="109" spans="2:15">
      <c r="B109" s="3"/>
      <c r="C109" s="41"/>
      <c r="D109" s="4"/>
      <c r="E109" s="4"/>
      <c r="F109" s="4"/>
      <c r="G109" s="42"/>
      <c r="H109" s="4"/>
      <c r="I109" s="41"/>
      <c r="J109" s="4"/>
      <c r="K109" s="4"/>
      <c r="L109" s="42"/>
      <c r="M109" s="7"/>
    </row>
    <row r="110" spans="2:15">
      <c r="B110" s="3"/>
      <c r="C110" s="41"/>
      <c r="D110" s="4"/>
      <c r="E110" s="4"/>
      <c r="F110" s="4"/>
      <c r="G110" s="42"/>
      <c r="H110" s="4"/>
      <c r="I110" s="41"/>
      <c r="J110" s="4"/>
      <c r="K110" s="4"/>
      <c r="L110" s="42"/>
      <c r="M110" s="7"/>
    </row>
    <row r="111" spans="2:15">
      <c r="B111" s="3"/>
      <c r="C111" s="41"/>
      <c r="D111" s="4"/>
      <c r="E111" s="4"/>
      <c r="F111" s="4"/>
      <c r="G111" s="42"/>
      <c r="H111" s="4"/>
      <c r="I111" s="41"/>
      <c r="J111" s="4"/>
      <c r="K111" s="4"/>
      <c r="L111" s="42"/>
      <c r="M111" s="7"/>
    </row>
    <row r="112" spans="2:15">
      <c r="B112" s="3"/>
      <c r="C112" s="41"/>
      <c r="E112" s="4"/>
      <c r="F112" s="4"/>
      <c r="G112" s="42"/>
      <c r="H112" s="4"/>
      <c r="I112" s="41"/>
      <c r="J112" s="4"/>
      <c r="K112" s="4"/>
      <c r="L112" s="42"/>
      <c r="M112" s="7"/>
    </row>
    <row r="113" spans="2:13">
      <c r="B113" s="3"/>
      <c r="C113" s="41"/>
      <c r="E113" s="4"/>
      <c r="F113" s="4"/>
      <c r="G113" s="42"/>
      <c r="H113" s="4"/>
      <c r="I113" s="41"/>
      <c r="J113" s="20"/>
      <c r="K113" s="4"/>
      <c r="L113" s="42"/>
      <c r="M113" s="7"/>
    </row>
    <row r="114" spans="2:13" ht="11" thickBot="1">
      <c r="B114" s="3"/>
      <c r="C114" s="43"/>
      <c r="D114" s="44"/>
      <c r="E114" s="44"/>
      <c r="F114" s="44"/>
      <c r="G114" s="45"/>
      <c r="H114" s="4"/>
      <c r="I114" s="43"/>
      <c r="J114" s="44"/>
      <c r="K114" s="44"/>
      <c r="L114" s="45"/>
      <c r="M114" s="7"/>
    </row>
  </sheetData>
  <mergeCells count="4">
    <mergeCell ref="C3:D3"/>
    <mergeCell ref="B5:M5"/>
    <mergeCell ref="E43:J43"/>
    <mergeCell ref="C8:G24"/>
  </mergeCells>
  <phoneticPr fontId="10" type="noConversion"/>
  <printOptions horizontalCentered="1"/>
  <pageMargins left="0.23622047244094491" right="0.19685039370078741" top="0.19685039370078741" bottom="0.35433070866141736" header="0.15748031496062992" footer="0"/>
  <headerFooter alignWithMargins="0">
    <oddFooter>&amp;C&amp;"Arial,Negrita"&amp;7Formato Hipotecario Banco Itau Chile, Versión Julio 2013 G.Senn. Prohibida la Reproducción Total o Parcial&amp;R&amp;7Página &amp;P</oddFoot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78"/>
  <sheetViews>
    <sheetView showGridLines="0" workbookViewId="0">
      <selection activeCell="P30" sqref="P30"/>
    </sheetView>
  </sheetViews>
  <sheetFormatPr baseColWidth="10" defaultColWidth="10.796875" defaultRowHeight="10" x14ac:dyDescent="0"/>
  <cols>
    <col min="1" max="1" width="1" style="559" customWidth="1"/>
    <col min="2" max="2" width="1.796875" style="559" customWidth="1"/>
    <col min="3" max="3" width="7" style="559" customWidth="1"/>
    <col min="4" max="4" width="14.796875" style="559" customWidth="1"/>
    <col min="5" max="5" width="14.19921875" style="559" customWidth="1"/>
    <col min="6" max="6" width="14.796875" style="559" customWidth="1"/>
    <col min="7" max="7" width="10.796875" style="559" customWidth="1"/>
    <col min="8" max="8" width="1.796875" style="559" customWidth="1"/>
    <col min="9" max="9" width="23.796875" style="559" customWidth="1"/>
    <col min="10" max="10" width="11" style="559" customWidth="1"/>
    <col min="11" max="11" width="14.3984375" style="559" customWidth="1"/>
    <col min="12" max="12" width="15.3984375" style="559" customWidth="1"/>
    <col min="13" max="13" width="1.796875" style="559" customWidth="1"/>
    <col min="14" max="14" width="1" style="559" customWidth="1"/>
    <col min="15" max="16384" width="10.796875" style="561"/>
  </cols>
  <sheetData>
    <row r="1" spans="1:13">
      <c r="L1" s="560"/>
      <c r="M1" s="560" t="s">
        <v>530</v>
      </c>
    </row>
    <row r="2" spans="1:13">
      <c r="B2" s="562" t="s">
        <v>215</v>
      </c>
      <c r="C2" s="563"/>
      <c r="D2" s="564"/>
      <c r="E2" s="565" t="s">
        <v>3</v>
      </c>
      <c r="F2" s="566" t="str">
        <f>+'1'!F11:P11</f>
        <v>cliente</v>
      </c>
      <c r="G2" s="565"/>
      <c r="H2" s="565"/>
      <c r="I2" s="565"/>
      <c r="J2" s="565"/>
      <c r="K2" s="565"/>
      <c r="L2" s="565"/>
      <c r="M2" s="564"/>
    </row>
    <row r="3" spans="1:13">
      <c r="B3" s="567"/>
      <c r="C3" s="1166" t="str">
        <f>+'2'!C3:D3</f>
        <v>id</v>
      </c>
      <c r="D3" s="1167"/>
      <c r="E3" s="568" t="s">
        <v>4</v>
      </c>
      <c r="F3" s="569" t="str">
        <f>+'1'!S11</f>
        <v>clienteRut</v>
      </c>
      <c r="G3" s="570" t="str">
        <f>+"- "&amp;'1'!V11</f>
        <v>- num1</v>
      </c>
      <c r="H3" s="568"/>
      <c r="I3" s="568"/>
      <c r="J3" s="568"/>
      <c r="K3" s="568"/>
      <c r="L3" s="568"/>
      <c r="M3" s="571"/>
    </row>
    <row r="4" spans="1:13" ht="6" customHeight="1"/>
    <row r="5" spans="1:13" ht="11">
      <c r="B5" s="1168" t="s">
        <v>545</v>
      </c>
      <c r="C5" s="1169"/>
      <c r="D5" s="1169"/>
      <c r="E5" s="1169"/>
      <c r="F5" s="1169"/>
      <c r="G5" s="1169"/>
      <c r="H5" s="1169"/>
      <c r="I5" s="1169"/>
      <c r="J5" s="1169"/>
      <c r="K5" s="1169"/>
      <c r="L5" s="1169"/>
      <c r="M5" s="1170"/>
    </row>
    <row r="6" spans="1:13" ht="2.5" customHeight="1">
      <c r="A6" s="572"/>
      <c r="B6" s="573"/>
      <c r="C6" s="574"/>
      <c r="D6" s="574"/>
      <c r="E6" s="574"/>
      <c r="F6" s="574"/>
      <c r="G6" s="574"/>
      <c r="H6" s="574"/>
      <c r="I6" s="574"/>
      <c r="J6" s="574"/>
      <c r="K6" s="574"/>
      <c r="L6" s="574"/>
      <c r="M6" s="575"/>
    </row>
    <row r="7" spans="1:13" ht="3.5" customHeight="1" thickBot="1">
      <c r="A7" s="572"/>
      <c r="B7" s="576"/>
      <c r="C7" s="577"/>
      <c r="D7" s="577"/>
      <c r="E7" s="577"/>
      <c r="F7" s="578"/>
      <c r="G7" s="578"/>
      <c r="H7" s="578"/>
      <c r="I7" s="577"/>
      <c r="J7" s="577"/>
      <c r="K7" s="577"/>
      <c r="L7" s="577"/>
      <c r="M7" s="579"/>
    </row>
    <row r="8" spans="1:13">
      <c r="A8" s="572"/>
      <c r="B8" s="580"/>
      <c r="C8" s="581"/>
      <c r="D8" s="582"/>
      <c r="E8" s="582"/>
      <c r="F8" s="582"/>
      <c r="G8" s="583"/>
      <c r="H8" s="578"/>
      <c r="I8" s="584"/>
      <c r="J8" s="585"/>
      <c r="K8" s="585"/>
      <c r="L8" s="586"/>
      <c r="M8" s="587"/>
    </row>
    <row r="9" spans="1:13">
      <c r="A9" s="572"/>
      <c r="B9" s="580"/>
      <c r="C9" s="588"/>
      <c r="D9" s="589"/>
      <c r="E9" s="589"/>
      <c r="F9" s="589"/>
      <c r="G9" s="590"/>
      <c r="H9" s="578"/>
      <c r="I9" s="591"/>
      <c r="J9" s="578"/>
      <c r="K9" s="578"/>
      <c r="L9" s="592"/>
      <c r="M9" s="587"/>
    </row>
    <row r="10" spans="1:13">
      <c r="A10" s="572"/>
      <c r="B10" s="580"/>
      <c r="C10" s="588"/>
      <c r="D10" s="589"/>
      <c r="E10" s="589"/>
      <c r="F10" s="589"/>
      <c r="G10" s="590"/>
      <c r="H10" s="578"/>
      <c r="I10" s="591"/>
      <c r="J10" s="578"/>
      <c r="K10" s="578"/>
      <c r="L10" s="592"/>
      <c r="M10" s="587"/>
    </row>
    <row r="11" spans="1:13">
      <c r="A11" s="572"/>
      <c r="B11" s="580"/>
      <c r="C11" s="588"/>
      <c r="D11" s="589"/>
      <c r="E11" s="589"/>
      <c r="F11" s="589"/>
      <c r="G11" s="590"/>
      <c r="H11" s="578"/>
      <c r="I11" s="591"/>
      <c r="J11" s="578"/>
      <c r="K11" s="578"/>
      <c r="L11" s="592"/>
      <c r="M11" s="587"/>
    </row>
    <row r="12" spans="1:13">
      <c r="A12" s="572"/>
      <c r="B12" s="580"/>
      <c r="C12" s="588"/>
      <c r="D12" s="589"/>
      <c r="E12" s="589"/>
      <c r="F12" s="589"/>
      <c r="G12" s="590"/>
      <c r="H12" s="578"/>
      <c r="I12" s="591"/>
      <c r="J12" s="578"/>
      <c r="K12" s="578"/>
      <c r="L12" s="592"/>
      <c r="M12" s="587"/>
    </row>
    <row r="13" spans="1:13">
      <c r="A13" s="572"/>
      <c r="B13" s="580"/>
      <c r="C13" s="588"/>
      <c r="D13" s="589"/>
      <c r="E13" s="589"/>
      <c r="F13" s="589"/>
      <c r="G13" s="590"/>
      <c r="H13" s="578"/>
      <c r="I13" s="591"/>
      <c r="J13" s="578"/>
      <c r="K13" s="578"/>
      <c r="L13" s="592"/>
      <c r="M13" s="587"/>
    </row>
    <row r="14" spans="1:13">
      <c r="A14" s="572"/>
      <c r="B14" s="580"/>
      <c r="C14" s="588"/>
      <c r="D14" s="589"/>
      <c r="E14" s="589"/>
      <c r="F14" s="589"/>
      <c r="G14" s="590"/>
      <c r="H14" s="578"/>
      <c r="I14" s="591"/>
      <c r="J14" s="578"/>
      <c r="K14" s="578"/>
      <c r="L14" s="592"/>
      <c r="M14" s="587"/>
    </row>
    <row r="15" spans="1:13">
      <c r="A15" s="572"/>
      <c r="B15" s="580"/>
      <c r="C15" s="588"/>
      <c r="D15" s="589"/>
      <c r="E15" s="589"/>
      <c r="F15" s="589"/>
      <c r="G15" s="590"/>
      <c r="H15" s="578"/>
      <c r="I15" s="591"/>
      <c r="J15" s="578"/>
      <c r="K15" s="578"/>
      <c r="L15" s="592"/>
      <c r="M15" s="587"/>
    </row>
    <row r="16" spans="1:13">
      <c r="A16" s="572"/>
      <c r="B16" s="580"/>
      <c r="C16" s="588"/>
      <c r="D16" s="589"/>
      <c r="E16" s="589"/>
      <c r="F16" s="589"/>
      <c r="G16" s="590"/>
      <c r="H16" s="578"/>
      <c r="I16" s="591"/>
      <c r="J16" s="578"/>
      <c r="K16" s="578"/>
      <c r="L16" s="592"/>
      <c r="M16" s="587"/>
    </row>
    <row r="17" spans="1:13">
      <c r="A17" s="572"/>
      <c r="B17" s="580"/>
      <c r="C17" s="588"/>
      <c r="D17" s="589"/>
      <c r="E17" s="589"/>
      <c r="F17" s="589"/>
      <c r="G17" s="590"/>
      <c r="H17" s="578"/>
      <c r="I17" s="591"/>
      <c r="J17" s="578"/>
      <c r="K17" s="578"/>
      <c r="L17" s="592"/>
      <c r="M17" s="587"/>
    </row>
    <row r="18" spans="1:13">
      <c r="A18" s="572"/>
      <c r="B18" s="580"/>
      <c r="C18" s="588"/>
      <c r="D18" s="589"/>
      <c r="E18" s="589"/>
      <c r="F18" s="589"/>
      <c r="G18" s="590"/>
      <c r="H18" s="578"/>
      <c r="I18" s="591"/>
      <c r="J18" s="578"/>
      <c r="K18" s="578"/>
      <c r="L18" s="592"/>
      <c r="M18" s="587"/>
    </row>
    <row r="19" spans="1:13">
      <c r="A19" s="572"/>
      <c r="B19" s="580"/>
      <c r="C19" s="588"/>
      <c r="D19" s="589"/>
      <c r="E19" s="589"/>
      <c r="F19" s="589"/>
      <c r="G19" s="590"/>
      <c r="H19" s="578"/>
      <c r="I19" s="591"/>
      <c r="J19" s="578"/>
      <c r="K19" s="578"/>
      <c r="L19" s="592"/>
      <c r="M19" s="587"/>
    </row>
    <row r="20" spans="1:13">
      <c r="A20" s="572"/>
      <c r="B20" s="580"/>
      <c r="C20" s="588"/>
      <c r="D20" s="589"/>
      <c r="E20" s="589"/>
      <c r="F20" s="589"/>
      <c r="G20" s="590"/>
      <c r="H20" s="578"/>
      <c r="I20" s="591"/>
      <c r="J20" s="578"/>
      <c r="K20" s="578"/>
      <c r="L20" s="592"/>
      <c r="M20" s="587"/>
    </row>
    <row r="21" spans="1:13">
      <c r="A21" s="572"/>
      <c r="B21" s="580"/>
      <c r="C21" s="588"/>
      <c r="D21" s="589"/>
      <c r="E21" s="589"/>
      <c r="F21" s="589"/>
      <c r="G21" s="590"/>
      <c r="H21" s="578"/>
      <c r="I21" s="591"/>
      <c r="J21" s="578"/>
      <c r="K21" s="578"/>
      <c r="L21" s="592"/>
      <c r="M21" s="587"/>
    </row>
    <row r="22" spans="1:13">
      <c r="A22" s="572"/>
      <c r="B22" s="580"/>
      <c r="C22" s="588"/>
      <c r="D22" s="589"/>
      <c r="E22" s="589"/>
      <c r="F22" s="589"/>
      <c r="G22" s="590"/>
      <c r="H22" s="578"/>
      <c r="I22" s="591"/>
      <c r="J22" s="578"/>
      <c r="K22" s="578"/>
      <c r="L22" s="592"/>
      <c r="M22" s="587"/>
    </row>
    <row r="23" spans="1:13">
      <c r="A23" s="572"/>
      <c r="B23" s="580"/>
      <c r="C23" s="591"/>
      <c r="D23" s="610" t="s">
        <v>579</v>
      </c>
      <c r="E23" s="589"/>
      <c r="F23" s="589"/>
      <c r="G23" s="590"/>
      <c r="H23" s="578"/>
      <c r="I23" s="685"/>
      <c r="J23" s="611" t="s">
        <v>580</v>
      </c>
      <c r="K23" s="578"/>
      <c r="L23" s="592"/>
      <c r="M23" s="587"/>
    </row>
    <row r="24" spans="1:13" ht="11" thickBot="1">
      <c r="A24" s="572"/>
      <c r="B24" s="580"/>
      <c r="C24" s="593"/>
      <c r="D24" s="594"/>
      <c r="E24" s="594"/>
      <c r="F24" s="594"/>
      <c r="G24" s="595"/>
      <c r="H24" s="578"/>
      <c r="I24" s="596"/>
      <c r="J24" s="597"/>
      <c r="K24" s="597"/>
      <c r="L24" s="598"/>
      <c r="M24" s="587"/>
    </row>
    <row r="25" spans="1:13" ht="13" thickBot="1">
      <c r="A25" s="572"/>
      <c r="B25" s="580"/>
      <c r="C25" s="599"/>
      <c r="D25" s="599"/>
      <c r="E25" s="599"/>
      <c r="F25" s="599"/>
      <c r="G25" s="599"/>
      <c r="H25" s="600"/>
      <c r="I25" s="600"/>
      <c r="J25" s="600"/>
      <c r="K25" s="578"/>
      <c r="L25" s="578"/>
      <c r="M25" s="587"/>
    </row>
    <row r="26" spans="1:13">
      <c r="A26" s="572"/>
      <c r="B26" s="580"/>
      <c r="C26" s="601"/>
      <c r="D26" s="602"/>
      <c r="E26" s="602"/>
      <c r="F26" s="602"/>
      <c r="G26" s="603"/>
      <c r="H26" s="599"/>
      <c r="I26" s="601"/>
      <c r="J26" s="602"/>
      <c r="K26" s="602"/>
      <c r="L26" s="603"/>
      <c r="M26" s="587"/>
    </row>
    <row r="27" spans="1:13">
      <c r="A27" s="572"/>
      <c r="B27" s="580"/>
      <c r="C27" s="604"/>
      <c r="D27" s="599"/>
      <c r="E27" s="599"/>
      <c r="F27" s="599"/>
      <c r="G27" s="605"/>
      <c r="H27" s="599"/>
      <c r="I27" s="604"/>
      <c r="J27" s="599"/>
      <c r="K27" s="599"/>
      <c r="L27" s="605"/>
      <c r="M27" s="587"/>
    </row>
    <row r="28" spans="1:13">
      <c r="A28" s="572"/>
      <c r="B28" s="580"/>
      <c r="C28" s="604"/>
      <c r="D28" s="599"/>
      <c r="E28" s="599"/>
      <c r="F28" s="599"/>
      <c r="G28" s="605"/>
      <c r="H28" s="599"/>
      <c r="I28" s="604"/>
      <c r="J28" s="599"/>
      <c r="K28" s="599"/>
      <c r="L28" s="605"/>
      <c r="M28" s="587"/>
    </row>
    <row r="29" spans="1:13">
      <c r="A29" s="572"/>
      <c r="B29" s="580"/>
      <c r="C29" s="604"/>
      <c r="D29" s="599"/>
      <c r="E29" s="599"/>
      <c r="F29" s="599"/>
      <c r="G29" s="605"/>
      <c r="H29" s="599"/>
      <c r="I29" s="604"/>
      <c r="J29" s="599"/>
      <c r="K29" s="599"/>
      <c r="L29" s="605"/>
      <c r="M29" s="587"/>
    </row>
    <row r="30" spans="1:13">
      <c r="A30" s="572"/>
      <c r="B30" s="580"/>
      <c r="C30" s="604"/>
      <c r="D30" s="599"/>
      <c r="E30" s="599"/>
      <c r="F30" s="599"/>
      <c r="G30" s="605"/>
      <c r="H30" s="599"/>
      <c r="I30" s="604"/>
      <c r="J30" s="599"/>
      <c r="K30" s="599"/>
      <c r="L30" s="605"/>
      <c r="M30" s="587"/>
    </row>
    <row r="31" spans="1:13">
      <c r="A31" s="572"/>
      <c r="B31" s="580"/>
      <c r="C31" s="604"/>
      <c r="D31" s="599"/>
      <c r="E31" s="599"/>
      <c r="F31" s="599"/>
      <c r="G31" s="605"/>
      <c r="H31" s="599"/>
      <c r="I31" s="604"/>
      <c r="J31" s="599"/>
      <c r="K31" s="599"/>
      <c r="L31" s="605"/>
      <c r="M31" s="587"/>
    </row>
    <row r="32" spans="1:13">
      <c r="A32" s="572"/>
      <c r="B32" s="580"/>
      <c r="C32" s="604"/>
      <c r="D32" s="599"/>
      <c r="E32" s="599"/>
      <c r="F32" s="599"/>
      <c r="G32" s="605"/>
      <c r="H32" s="599"/>
      <c r="I32" s="604"/>
      <c r="J32" s="599"/>
      <c r="K32" s="599"/>
      <c r="L32" s="605"/>
      <c r="M32" s="587"/>
    </row>
    <row r="33" spans="1:13">
      <c r="A33" s="572"/>
      <c r="B33" s="580"/>
      <c r="C33" s="604"/>
      <c r="D33" s="599"/>
      <c r="E33" s="599"/>
      <c r="F33" s="599"/>
      <c r="G33" s="605"/>
      <c r="H33" s="599"/>
      <c r="I33" s="604"/>
      <c r="J33" s="599"/>
      <c r="K33" s="599"/>
      <c r="L33" s="605"/>
      <c r="M33" s="587"/>
    </row>
    <row r="34" spans="1:13">
      <c r="A34" s="572"/>
      <c r="B34" s="580"/>
      <c r="C34" s="604"/>
      <c r="D34" s="599"/>
      <c r="E34" s="599"/>
      <c r="F34" s="599"/>
      <c r="G34" s="605"/>
      <c r="H34" s="599"/>
      <c r="I34" s="604"/>
      <c r="J34" s="599"/>
      <c r="K34" s="599"/>
      <c r="L34" s="605"/>
      <c r="M34" s="587"/>
    </row>
    <row r="35" spans="1:13">
      <c r="A35" s="572"/>
      <c r="B35" s="580"/>
      <c r="C35" s="604"/>
      <c r="D35" s="599"/>
      <c r="E35" s="599"/>
      <c r="F35" s="599"/>
      <c r="G35" s="605"/>
      <c r="H35" s="599"/>
      <c r="I35" s="604"/>
      <c r="J35" s="599"/>
      <c r="K35" s="599"/>
      <c r="L35" s="605"/>
      <c r="M35" s="587"/>
    </row>
    <row r="36" spans="1:13">
      <c r="A36" s="572"/>
      <c r="B36" s="580"/>
      <c r="C36" s="604"/>
      <c r="D36" s="599"/>
      <c r="E36" s="599"/>
      <c r="F36" s="599"/>
      <c r="G36" s="605"/>
      <c r="H36" s="599"/>
      <c r="I36" s="604"/>
      <c r="J36" s="599"/>
      <c r="K36" s="599"/>
      <c r="L36" s="605"/>
      <c r="M36" s="587"/>
    </row>
    <row r="37" spans="1:13">
      <c r="A37" s="572"/>
      <c r="B37" s="580"/>
      <c r="C37" s="604"/>
      <c r="D37" s="599"/>
      <c r="E37" s="599"/>
      <c r="F37" s="599"/>
      <c r="G37" s="605"/>
      <c r="H37" s="599"/>
      <c r="I37" s="604"/>
      <c r="J37" s="599"/>
      <c r="K37" s="599"/>
      <c r="L37" s="605"/>
      <c r="M37" s="587"/>
    </row>
    <row r="38" spans="1:13">
      <c r="A38" s="572"/>
      <c r="B38" s="580"/>
      <c r="C38" s="604"/>
      <c r="D38" s="599"/>
      <c r="E38" s="599"/>
      <c r="F38" s="599"/>
      <c r="G38" s="605"/>
      <c r="H38" s="599"/>
      <c r="I38" s="604"/>
      <c r="J38" s="599"/>
      <c r="K38" s="599"/>
      <c r="L38" s="605"/>
      <c r="M38" s="587"/>
    </row>
    <row r="39" spans="1:13">
      <c r="A39" s="572"/>
      <c r="B39" s="580"/>
      <c r="C39" s="604"/>
      <c r="D39" s="599"/>
      <c r="E39" s="599"/>
      <c r="F39" s="599"/>
      <c r="G39" s="605"/>
      <c r="H39" s="599"/>
      <c r="I39" s="604"/>
      <c r="J39" s="599"/>
      <c r="K39" s="599"/>
      <c r="L39" s="605"/>
      <c r="M39" s="587"/>
    </row>
    <row r="40" spans="1:13">
      <c r="A40" s="572"/>
      <c r="B40" s="580"/>
      <c r="C40" s="604"/>
      <c r="D40" s="599"/>
      <c r="E40" s="599"/>
      <c r="F40" s="599"/>
      <c r="G40" s="605"/>
      <c r="H40" s="599"/>
      <c r="I40" s="604"/>
      <c r="J40" s="599"/>
      <c r="K40" s="599"/>
      <c r="L40" s="605"/>
      <c r="M40" s="587"/>
    </row>
    <row r="41" spans="1:13">
      <c r="A41" s="572"/>
      <c r="B41" s="580"/>
      <c r="C41" s="604"/>
      <c r="D41" s="686" t="s">
        <v>578</v>
      </c>
      <c r="F41" s="599"/>
      <c r="G41" s="605"/>
      <c r="H41" s="599"/>
      <c r="I41" s="604"/>
      <c r="J41" s="611"/>
      <c r="K41" s="599"/>
      <c r="L41" s="605"/>
      <c r="M41" s="587"/>
    </row>
    <row r="42" spans="1:13" ht="11" thickBot="1">
      <c r="A42" s="572"/>
      <c r="B42" s="580"/>
      <c r="C42" s="606"/>
      <c r="D42" s="607"/>
      <c r="E42" s="607"/>
      <c r="F42" s="607"/>
      <c r="G42" s="608"/>
      <c r="H42" s="599"/>
      <c r="I42" s="606"/>
      <c r="J42" s="607"/>
      <c r="K42" s="607"/>
      <c r="L42" s="608"/>
      <c r="M42" s="587"/>
    </row>
    <row r="43" spans="1:13" ht="11" thickBot="1">
      <c r="A43" s="572"/>
      <c r="B43" s="580"/>
      <c r="C43" s="599"/>
      <c r="D43" s="599"/>
      <c r="E43" s="599"/>
      <c r="F43" s="599"/>
      <c r="G43" s="599"/>
      <c r="H43" s="599"/>
      <c r="I43" s="599"/>
      <c r="J43" s="599"/>
      <c r="K43" s="599"/>
      <c r="L43" s="599"/>
      <c r="M43" s="587"/>
    </row>
    <row r="44" spans="1:13">
      <c r="A44" s="572"/>
      <c r="B44" s="580"/>
      <c r="C44" s="601"/>
      <c r="D44" s="602"/>
      <c r="E44" s="602"/>
      <c r="F44" s="602"/>
      <c r="G44" s="603"/>
      <c r="H44" s="599"/>
      <c r="I44" s="601"/>
      <c r="J44" s="602"/>
      <c r="K44" s="602"/>
      <c r="L44" s="603"/>
      <c r="M44" s="587"/>
    </row>
    <row r="45" spans="1:13">
      <c r="A45" s="572"/>
      <c r="B45" s="580"/>
      <c r="C45" s="604"/>
      <c r="D45" s="599"/>
      <c r="E45" s="599"/>
      <c r="F45" s="599"/>
      <c r="G45" s="605"/>
      <c r="H45" s="599"/>
      <c r="I45" s="604"/>
      <c r="J45" s="599"/>
      <c r="K45" s="599"/>
      <c r="L45" s="605"/>
      <c r="M45" s="587"/>
    </row>
    <row r="46" spans="1:13">
      <c r="A46" s="572"/>
      <c r="B46" s="580"/>
      <c r="C46" s="604"/>
      <c r="D46" s="599"/>
      <c r="E46" s="599"/>
      <c r="F46" s="599"/>
      <c r="G46" s="605"/>
      <c r="H46" s="599"/>
      <c r="I46" s="604"/>
      <c r="J46" s="599"/>
      <c r="K46" s="599"/>
      <c r="L46" s="605"/>
      <c r="M46" s="587"/>
    </row>
    <row r="47" spans="1:13">
      <c r="A47" s="572"/>
      <c r="B47" s="580"/>
      <c r="C47" s="604"/>
      <c r="D47" s="599"/>
      <c r="E47" s="599"/>
      <c r="F47" s="599"/>
      <c r="G47" s="605"/>
      <c r="H47" s="599"/>
      <c r="I47" s="604"/>
      <c r="J47" s="599"/>
      <c r="K47" s="599"/>
      <c r="L47" s="605"/>
      <c r="M47" s="587"/>
    </row>
    <row r="48" spans="1:13">
      <c r="A48" s="572"/>
      <c r="B48" s="580"/>
      <c r="C48" s="604"/>
      <c r="D48" s="599"/>
      <c r="E48" s="599"/>
      <c r="F48" s="599"/>
      <c r="G48" s="605"/>
      <c r="H48" s="599"/>
      <c r="I48" s="604"/>
      <c r="J48" s="599"/>
      <c r="K48" s="599"/>
      <c r="L48" s="605"/>
      <c r="M48" s="587"/>
    </row>
    <row r="49" spans="1:15">
      <c r="A49" s="572"/>
      <c r="B49" s="580"/>
      <c r="C49" s="604"/>
      <c r="D49" s="599"/>
      <c r="E49" s="599"/>
      <c r="F49" s="599"/>
      <c r="G49" s="605"/>
      <c r="H49" s="599"/>
      <c r="I49" s="604"/>
      <c r="J49" s="599"/>
      <c r="K49" s="599"/>
      <c r="L49" s="605"/>
      <c r="M49" s="587"/>
    </row>
    <row r="50" spans="1:15">
      <c r="A50" s="572"/>
      <c r="B50" s="580"/>
      <c r="C50" s="604"/>
      <c r="D50" s="599"/>
      <c r="E50" s="599"/>
      <c r="F50" s="599"/>
      <c r="G50" s="605"/>
      <c r="H50" s="599"/>
      <c r="I50" s="604"/>
      <c r="J50" s="599"/>
      <c r="K50" s="599"/>
      <c r="L50" s="605"/>
      <c r="M50" s="587"/>
    </row>
    <row r="51" spans="1:15">
      <c r="A51" s="572"/>
      <c r="B51" s="580"/>
      <c r="C51" s="604"/>
      <c r="D51" s="599"/>
      <c r="E51" s="599"/>
      <c r="F51" s="599"/>
      <c r="G51" s="605"/>
      <c r="H51" s="599"/>
      <c r="I51" s="604"/>
      <c r="J51" s="599"/>
      <c r="K51" s="599"/>
      <c r="L51" s="605"/>
      <c r="M51" s="587"/>
    </row>
    <row r="52" spans="1:15">
      <c r="A52" s="572"/>
      <c r="B52" s="580"/>
      <c r="C52" s="604"/>
      <c r="D52" s="599"/>
      <c r="E52" s="599"/>
      <c r="F52" s="599"/>
      <c r="G52" s="605"/>
      <c r="H52" s="599"/>
      <c r="I52" s="604"/>
      <c r="J52" s="599"/>
      <c r="K52" s="599"/>
      <c r="L52" s="605"/>
      <c r="M52" s="587"/>
    </row>
    <row r="53" spans="1:15">
      <c r="A53" s="572"/>
      <c r="B53" s="580"/>
      <c r="C53" s="604"/>
      <c r="D53" s="599"/>
      <c r="E53" s="599"/>
      <c r="F53" s="599"/>
      <c r="G53" s="605"/>
      <c r="H53" s="599"/>
      <c r="I53" s="604"/>
      <c r="J53" s="599"/>
      <c r="K53" s="599"/>
      <c r="L53" s="605"/>
      <c r="M53" s="587"/>
    </row>
    <row r="54" spans="1:15">
      <c r="A54" s="572"/>
      <c r="B54" s="580"/>
      <c r="C54" s="604"/>
      <c r="D54" s="599"/>
      <c r="E54" s="599"/>
      <c r="F54" s="599"/>
      <c r="G54" s="605"/>
      <c r="H54" s="599"/>
      <c r="I54" s="604"/>
      <c r="J54" s="599"/>
      <c r="K54" s="599"/>
      <c r="L54" s="605"/>
      <c r="M54" s="587"/>
    </row>
    <row r="55" spans="1:15" s="559" customFormat="1" ht="11" customHeight="1">
      <c r="B55" s="580"/>
      <c r="C55" s="591"/>
      <c r="D55" s="578"/>
      <c r="E55" s="578"/>
      <c r="F55" s="578"/>
      <c r="G55" s="592"/>
      <c r="H55" s="578"/>
      <c r="I55" s="591"/>
      <c r="J55" s="578"/>
      <c r="K55" s="578"/>
      <c r="L55" s="592"/>
      <c r="M55" s="587"/>
      <c r="O55" s="561"/>
    </row>
    <row r="56" spans="1:15" ht="11" customHeight="1">
      <c r="B56" s="580"/>
      <c r="C56" s="591"/>
      <c r="D56" s="578"/>
      <c r="E56" s="578"/>
      <c r="F56" s="578"/>
      <c r="G56" s="592"/>
      <c r="H56" s="578"/>
      <c r="I56" s="591"/>
      <c r="J56" s="578"/>
      <c r="K56" s="578"/>
      <c r="L56" s="592"/>
      <c r="M56" s="578"/>
      <c r="N56" s="580"/>
    </row>
    <row r="57" spans="1:15">
      <c r="B57" s="580"/>
      <c r="C57" s="591"/>
      <c r="D57" s="578"/>
      <c r="E57" s="578"/>
      <c r="F57" s="578"/>
      <c r="G57" s="592"/>
      <c r="I57" s="591"/>
      <c r="J57" s="578"/>
      <c r="K57" s="578"/>
      <c r="L57" s="592"/>
      <c r="N57" s="580"/>
    </row>
    <row r="58" spans="1:15">
      <c r="B58" s="580"/>
      <c r="C58" s="591"/>
      <c r="D58" s="578"/>
      <c r="E58" s="578"/>
      <c r="F58" s="578"/>
      <c r="G58" s="592"/>
      <c r="I58" s="591"/>
      <c r="J58" s="578"/>
      <c r="K58" s="578"/>
      <c r="L58" s="592"/>
      <c r="N58" s="580"/>
    </row>
    <row r="59" spans="1:15">
      <c r="B59" s="580"/>
      <c r="C59" s="591"/>
      <c r="D59" s="578"/>
      <c r="E59" s="686" t="s">
        <v>574</v>
      </c>
      <c r="F59" s="578"/>
      <c r="G59" s="592"/>
      <c r="I59" s="591"/>
      <c r="J59" s="611"/>
      <c r="K59" s="578"/>
      <c r="L59" s="592"/>
      <c r="N59" s="580"/>
    </row>
    <row r="60" spans="1:15" ht="11" thickBot="1">
      <c r="B60" s="580"/>
      <c r="C60" s="596"/>
      <c r="D60" s="597"/>
      <c r="E60" s="597"/>
      <c r="F60" s="597"/>
      <c r="G60" s="598"/>
      <c r="I60" s="596"/>
      <c r="J60" s="597"/>
      <c r="K60" s="597"/>
      <c r="L60" s="598"/>
      <c r="N60" s="580"/>
    </row>
    <row r="61" spans="1:15" ht="11" thickBot="1"/>
    <row r="62" spans="1:15">
      <c r="A62" s="572"/>
      <c r="B62" s="580"/>
      <c r="C62" s="601"/>
      <c r="D62" s="602"/>
      <c r="E62" s="602"/>
      <c r="F62" s="602"/>
      <c r="G62" s="603"/>
      <c r="H62" s="599"/>
      <c r="I62" s="601"/>
      <c r="J62" s="602"/>
      <c r="K62" s="602"/>
      <c r="L62" s="603"/>
      <c r="M62" s="587"/>
    </row>
    <row r="63" spans="1:15">
      <c r="A63" s="572"/>
      <c r="B63" s="580"/>
      <c r="C63" s="604"/>
      <c r="D63" s="599"/>
      <c r="E63" s="599"/>
      <c r="F63" s="599"/>
      <c r="G63" s="605"/>
      <c r="H63" s="599"/>
      <c r="I63" s="604"/>
      <c r="J63" s="599"/>
      <c r="K63" s="599"/>
      <c r="L63" s="605"/>
      <c r="M63" s="587"/>
    </row>
    <row r="64" spans="1:15">
      <c r="A64" s="572"/>
      <c r="B64" s="580"/>
      <c r="C64" s="604"/>
      <c r="D64" s="599"/>
      <c r="E64" s="599"/>
      <c r="F64" s="599"/>
      <c r="G64" s="605"/>
      <c r="H64" s="599"/>
      <c r="I64" s="604"/>
      <c r="J64" s="599"/>
      <c r="K64" s="599"/>
      <c r="L64" s="605"/>
      <c r="M64" s="587"/>
    </row>
    <row r="65" spans="1:15">
      <c r="A65" s="572"/>
      <c r="B65" s="580"/>
      <c r="C65" s="604"/>
      <c r="D65" s="599"/>
      <c r="E65" s="599"/>
      <c r="F65" s="599"/>
      <c r="G65" s="605"/>
      <c r="H65" s="599"/>
      <c r="I65" s="604"/>
      <c r="J65" s="599"/>
      <c r="K65" s="599"/>
      <c r="L65" s="605"/>
      <c r="M65" s="587"/>
    </row>
    <row r="66" spans="1:15">
      <c r="A66" s="572"/>
      <c r="B66" s="580"/>
      <c r="C66" s="604"/>
      <c r="D66" s="599"/>
      <c r="E66" s="599"/>
      <c r="F66" s="599"/>
      <c r="G66" s="605"/>
      <c r="H66" s="599"/>
      <c r="I66" s="604"/>
      <c r="J66" s="599"/>
      <c r="K66" s="599"/>
      <c r="L66" s="605"/>
      <c r="M66" s="587"/>
    </row>
    <row r="67" spans="1:15">
      <c r="A67" s="572"/>
      <c r="B67" s="580"/>
      <c r="C67" s="604"/>
      <c r="D67" s="599"/>
      <c r="E67" s="599"/>
      <c r="F67" s="599"/>
      <c r="G67" s="605"/>
      <c r="H67" s="599"/>
      <c r="I67" s="604"/>
      <c r="J67" s="599"/>
      <c r="K67" s="599"/>
      <c r="L67" s="605"/>
      <c r="M67" s="587"/>
    </row>
    <row r="68" spans="1:15">
      <c r="A68" s="572"/>
      <c r="B68" s="580"/>
      <c r="C68" s="604"/>
      <c r="D68" s="599"/>
      <c r="E68" s="599"/>
      <c r="F68" s="599"/>
      <c r="G68" s="605"/>
      <c r="H68" s="599"/>
      <c r="I68" s="604"/>
      <c r="J68" s="599"/>
      <c r="K68" s="599"/>
      <c r="L68" s="605"/>
      <c r="M68" s="587"/>
    </row>
    <row r="69" spans="1:15">
      <c r="A69" s="572"/>
      <c r="B69" s="580"/>
      <c r="C69" s="604"/>
      <c r="D69" s="599"/>
      <c r="E69" s="599"/>
      <c r="F69" s="599"/>
      <c r="G69" s="605"/>
      <c r="H69" s="599"/>
      <c r="I69" s="604"/>
      <c r="J69" s="599"/>
      <c r="K69" s="599"/>
      <c r="L69" s="605"/>
      <c r="M69" s="587"/>
    </row>
    <row r="70" spans="1:15">
      <c r="A70" s="572"/>
      <c r="B70" s="580"/>
      <c r="C70" s="604"/>
      <c r="D70" s="599"/>
      <c r="E70" s="599"/>
      <c r="F70" s="599"/>
      <c r="G70" s="605"/>
      <c r="H70" s="599"/>
      <c r="I70" s="604"/>
      <c r="J70" s="599"/>
      <c r="K70" s="599"/>
      <c r="L70" s="605"/>
      <c r="M70" s="587"/>
    </row>
    <row r="71" spans="1:15">
      <c r="A71" s="572"/>
      <c r="B71" s="580"/>
      <c r="C71" s="604"/>
      <c r="D71" s="599"/>
      <c r="E71" s="599"/>
      <c r="F71" s="599"/>
      <c r="G71" s="605"/>
      <c r="H71" s="599"/>
      <c r="I71" s="604"/>
      <c r="J71" s="599"/>
      <c r="K71" s="599"/>
      <c r="L71" s="605"/>
      <c r="M71" s="587"/>
    </row>
    <row r="72" spans="1:15">
      <c r="A72" s="572"/>
      <c r="B72" s="580"/>
      <c r="C72" s="604"/>
      <c r="D72" s="599"/>
      <c r="E72" s="599"/>
      <c r="F72" s="599"/>
      <c r="G72" s="605"/>
      <c r="H72" s="599"/>
      <c r="I72" s="604"/>
      <c r="J72" s="599"/>
      <c r="K72" s="599"/>
      <c r="L72" s="605"/>
      <c r="M72" s="587"/>
    </row>
    <row r="73" spans="1:15" s="559" customFormat="1" ht="11" customHeight="1">
      <c r="B73" s="580"/>
      <c r="C73" s="591"/>
      <c r="D73" s="578"/>
      <c r="E73" s="578"/>
      <c r="F73" s="578"/>
      <c r="G73" s="592"/>
      <c r="H73" s="578"/>
      <c r="I73" s="591"/>
      <c r="J73" s="578"/>
      <c r="K73" s="578"/>
      <c r="L73" s="592"/>
      <c r="M73" s="587"/>
      <c r="O73" s="561"/>
    </row>
    <row r="74" spans="1:15" ht="11" customHeight="1">
      <c r="B74" s="580"/>
      <c r="C74" s="591"/>
      <c r="D74" s="578"/>
      <c r="E74" s="578"/>
      <c r="F74" s="578"/>
      <c r="G74" s="592"/>
      <c r="H74" s="578"/>
      <c r="I74" s="591"/>
      <c r="J74" s="578"/>
      <c r="K74" s="578"/>
      <c r="L74" s="592"/>
      <c r="M74" s="578"/>
      <c r="N74" s="580"/>
    </row>
    <row r="75" spans="1:15">
      <c r="B75" s="580"/>
      <c r="C75" s="591"/>
      <c r="D75" s="578"/>
      <c r="E75" s="578"/>
      <c r="F75" s="578"/>
      <c r="G75" s="592"/>
      <c r="I75" s="591"/>
      <c r="J75" s="578"/>
      <c r="K75" s="578"/>
      <c r="L75" s="592"/>
      <c r="N75" s="580"/>
    </row>
    <row r="76" spans="1:15">
      <c r="B76" s="580"/>
      <c r="C76" s="591"/>
      <c r="D76" s="578"/>
      <c r="E76" s="578"/>
      <c r="F76" s="578"/>
      <c r="G76" s="592"/>
      <c r="I76" s="591"/>
      <c r="J76" s="578"/>
      <c r="K76" s="578"/>
      <c r="L76" s="592"/>
      <c r="N76" s="580"/>
    </row>
    <row r="77" spans="1:15">
      <c r="B77" s="580"/>
      <c r="C77" s="591"/>
      <c r="D77" s="578"/>
      <c r="E77" s="686"/>
      <c r="F77" s="578"/>
      <c r="G77" s="592"/>
      <c r="I77" s="591"/>
      <c r="K77" s="578"/>
      <c r="L77" s="592"/>
      <c r="N77" s="580"/>
    </row>
    <row r="78" spans="1:15" ht="11" thickBot="1">
      <c r="B78" s="580"/>
      <c r="C78" s="596"/>
      <c r="D78" s="597"/>
      <c r="E78" s="597"/>
      <c r="F78" s="597"/>
      <c r="G78" s="598"/>
      <c r="I78" s="596"/>
      <c r="J78" s="597"/>
      <c r="K78" s="597"/>
      <c r="L78" s="598"/>
      <c r="N78" s="580"/>
    </row>
  </sheetData>
  <mergeCells count="2">
    <mergeCell ref="C3:D3"/>
    <mergeCell ref="B5:M5"/>
  </mergeCells>
  <printOptions horizontalCentered="1"/>
  <pageMargins left="0.23622047244094491" right="0.19685039370078741" top="0.19685039370078741" bottom="0.35433070866141736" header="0.15748031496062992" footer="0"/>
  <headerFooter alignWithMargins="0">
    <oddFooter>&amp;C&amp;"Arial,Negrita"&amp;7Formato Hipotecario Banco Itau Chile, Versión Julio 2013 G.Senn. Prohibida la Reproducción Total o Parcial&amp;R&amp;7Página &amp;P</oddFooter>
  </headerFooter>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131"/>
  <sheetViews>
    <sheetView showGridLines="0" topLeftCell="A49" workbookViewId="0">
      <selection activeCell="E75" sqref="E75"/>
    </sheetView>
  </sheetViews>
  <sheetFormatPr baseColWidth="10" defaultColWidth="10.796875" defaultRowHeight="10" x14ac:dyDescent="0"/>
  <cols>
    <col min="1" max="1" width="1" customWidth="1"/>
    <col min="2" max="2" width="1.796875" customWidth="1"/>
    <col min="3" max="3" width="7" customWidth="1"/>
    <col min="4" max="4" width="14.796875" customWidth="1"/>
    <col min="5" max="5" width="14.19921875" customWidth="1"/>
    <col min="6" max="6" width="14.796875" customWidth="1"/>
    <col min="7" max="7" width="10.796875" customWidth="1"/>
    <col min="8" max="8" width="1.796875" customWidth="1"/>
    <col min="9" max="9" width="23.796875" customWidth="1"/>
    <col min="10" max="10" width="11" customWidth="1"/>
    <col min="11" max="11" width="14.3984375" customWidth="1"/>
    <col min="12" max="12" width="15.3984375" customWidth="1"/>
    <col min="13" max="13" width="1.796875" customWidth="1"/>
    <col min="14" max="14" width="1" customWidth="1"/>
    <col min="15" max="16384" width="10.796875" style="20"/>
  </cols>
  <sheetData>
    <row r="1" spans="1:14" s="21" customFormat="1">
      <c r="A1" s="12"/>
      <c r="B1" s="12"/>
      <c r="C1" s="12"/>
      <c r="D1" s="12"/>
      <c r="E1" s="12"/>
      <c r="F1" s="12"/>
      <c r="G1" s="12"/>
      <c r="H1" s="12"/>
      <c r="I1" s="12"/>
      <c r="J1" s="12"/>
      <c r="K1" s="12"/>
      <c r="L1" s="19"/>
      <c r="M1" s="47" t="s">
        <v>530</v>
      </c>
      <c r="N1" s="12"/>
    </row>
    <row r="2" spans="1:14" s="21" customFormat="1">
      <c r="A2" s="12"/>
      <c r="B2" s="17" t="s">
        <v>215</v>
      </c>
      <c r="C2" s="24"/>
      <c r="D2" s="11"/>
      <c r="E2" s="18" t="s">
        <v>3</v>
      </c>
      <c r="F2" s="34" t="str">
        <f>+'1'!F11:P11</f>
        <v>cliente</v>
      </c>
      <c r="G2" s="18"/>
      <c r="H2" s="18"/>
      <c r="I2" s="18"/>
      <c r="J2" s="18"/>
      <c r="K2" s="18"/>
      <c r="L2" s="18"/>
      <c r="M2" s="11"/>
      <c r="N2" s="12"/>
    </row>
    <row r="3" spans="1:14" s="21" customFormat="1">
      <c r="A3" s="12"/>
      <c r="B3" s="15"/>
      <c r="C3" s="1146" t="str">
        <f>+'2'!C3:D3</f>
        <v>id</v>
      </c>
      <c r="D3" s="1147"/>
      <c r="E3" s="13" t="s">
        <v>4</v>
      </c>
      <c r="F3" s="28" t="str">
        <f>+'1'!S11</f>
        <v>clienteRut</v>
      </c>
      <c r="G3" s="23" t="str">
        <f>+"- "&amp;'1'!V11</f>
        <v>- num1</v>
      </c>
      <c r="H3" s="13"/>
      <c r="I3" s="13"/>
      <c r="J3" s="13"/>
      <c r="K3" s="13"/>
      <c r="L3" s="13"/>
      <c r="M3" s="14"/>
      <c r="N3" s="12"/>
    </row>
    <row r="4" spans="1:14" s="21" customFormat="1" ht="6" customHeight="1">
      <c r="A4" s="12"/>
      <c r="B4" s="12"/>
      <c r="C4" s="12"/>
      <c r="D4" s="12"/>
      <c r="E4" s="12"/>
      <c r="F4" s="12"/>
      <c r="G4" s="12"/>
      <c r="H4" s="12"/>
      <c r="I4" s="12"/>
      <c r="J4" s="12"/>
      <c r="K4" s="12"/>
      <c r="L4" s="12"/>
      <c r="M4" s="12"/>
      <c r="N4" s="12"/>
    </row>
    <row r="5" spans="1:14" s="21" customFormat="1" ht="11">
      <c r="A5" s="12"/>
      <c r="B5" s="1148" t="s">
        <v>545</v>
      </c>
      <c r="C5" s="1149"/>
      <c r="D5" s="1149"/>
      <c r="E5" s="1149"/>
      <c r="F5" s="1149"/>
      <c r="G5" s="1149"/>
      <c r="H5" s="1149"/>
      <c r="I5" s="1149"/>
      <c r="J5" s="1149"/>
      <c r="K5" s="1149"/>
      <c r="L5" s="1149"/>
      <c r="M5" s="1150"/>
      <c r="N5" s="12"/>
    </row>
    <row r="6" spans="1:14" s="21" customFormat="1" ht="2.5" customHeight="1">
      <c r="A6" s="29"/>
      <c r="B6" s="26"/>
      <c r="C6" s="30"/>
      <c r="D6" s="30"/>
      <c r="E6" s="30"/>
      <c r="F6" s="30"/>
      <c r="G6" s="30"/>
      <c r="H6" s="30"/>
      <c r="I6" s="30"/>
      <c r="J6" s="30"/>
      <c r="K6" s="30"/>
      <c r="L6" s="30"/>
      <c r="M6" s="31"/>
      <c r="N6" s="12"/>
    </row>
    <row r="7" spans="1:14" s="21" customFormat="1" ht="3.5" customHeight="1" thickBot="1">
      <c r="A7" s="29"/>
      <c r="B7" s="27"/>
      <c r="C7" s="33"/>
      <c r="D7" s="33"/>
      <c r="E7" s="33"/>
      <c r="F7" s="4"/>
      <c r="G7" s="4"/>
      <c r="H7" s="4"/>
      <c r="I7" s="33"/>
      <c r="J7" s="33"/>
      <c r="K7" s="33"/>
      <c r="L7" s="33"/>
      <c r="M7" s="32"/>
      <c r="N7" s="12"/>
    </row>
    <row r="8" spans="1:14" s="21" customFormat="1">
      <c r="A8" s="29"/>
      <c r="B8" s="3"/>
      <c r="C8" s="38"/>
      <c r="D8" s="39"/>
      <c r="E8" s="39"/>
      <c r="F8" s="39"/>
      <c r="G8" s="39"/>
      <c r="H8" s="39"/>
      <c r="I8" s="39"/>
      <c r="J8" s="39"/>
      <c r="K8" s="39"/>
      <c r="L8" s="40"/>
      <c r="M8" s="7"/>
      <c r="N8" s="12"/>
    </row>
    <row r="9" spans="1:14" s="21" customFormat="1">
      <c r="A9" s="29"/>
      <c r="B9" s="3"/>
      <c r="C9" s="41"/>
      <c r="D9" s="4"/>
      <c r="E9" s="4"/>
      <c r="F9" s="4"/>
      <c r="G9" s="4"/>
      <c r="H9" s="4"/>
      <c r="I9" s="4"/>
      <c r="J9" s="4"/>
      <c r="K9" s="4"/>
      <c r="L9" s="42"/>
      <c r="M9" s="7"/>
      <c r="N9" s="12"/>
    </row>
    <row r="10" spans="1:14">
      <c r="A10" s="25"/>
      <c r="B10" s="3"/>
      <c r="C10" s="41"/>
      <c r="D10" s="4"/>
      <c r="E10" s="4"/>
      <c r="F10" s="4"/>
      <c r="G10" s="4"/>
      <c r="H10" s="4"/>
      <c r="I10" s="4"/>
      <c r="J10" s="4"/>
      <c r="K10" s="4"/>
      <c r="L10" s="42"/>
      <c r="M10" s="7"/>
    </row>
    <row r="11" spans="1:14" s="21" customFormat="1">
      <c r="A11" s="29"/>
      <c r="B11" s="3"/>
      <c r="C11" s="41"/>
      <c r="D11" s="4"/>
      <c r="E11" s="4"/>
      <c r="F11" s="4"/>
      <c r="G11" s="4"/>
      <c r="H11" s="4"/>
      <c r="I11" s="4"/>
      <c r="J11" s="4"/>
      <c r="K11" s="4"/>
      <c r="L11" s="42"/>
      <c r="M11" s="7"/>
      <c r="N11" s="12"/>
    </row>
    <row r="12" spans="1:14" s="21" customFormat="1">
      <c r="A12" s="29"/>
      <c r="B12" s="3"/>
      <c r="C12" s="41"/>
      <c r="D12" s="4"/>
      <c r="E12" s="4"/>
      <c r="F12" s="4"/>
      <c r="G12" s="4"/>
      <c r="H12" s="4"/>
      <c r="I12" s="4"/>
      <c r="J12" s="4"/>
      <c r="K12" s="4"/>
      <c r="L12" s="42"/>
      <c r="M12" s="7"/>
      <c r="N12" s="12"/>
    </row>
    <row r="13" spans="1:14" s="21" customFormat="1">
      <c r="A13" s="29"/>
      <c r="B13" s="3"/>
      <c r="C13" s="41"/>
      <c r="D13" s="4"/>
      <c r="E13" s="4"/>
      <c r="F13" s="4"/>
      <c r="G13" s="4"/>
      <c r="H13" s="4"/>
      <c r="I13" s="4"/>
      <c r="J13" s="4"/>
      <c r="K13" s="4"/>
      <c r="L13" s="42"/>
      <c r="M13" s="7"/>
      <c r="N13" s="12"/>
    </row>
    <row r="14" spans="1:14" s="21" customFormat="1">
      <c r="A14" s="29"/>
      <c r="B14" s="3"/>
      <c r="C14" s="41"/>
      <c r="D14" s="4"/>
      <c r="E14" s="4"/>
      <c r="F14" s="4"/>
      <c r="G14" s="4"/>
      <c r="H14" s="4"/>
      <c r="I14" s="4"/>
      <c r="J14" s="4"/>
      <c r="K14" s="4"/>
      <c r="L14" s="42"/>
      <c r="M14" s="7"/>
      <c r="N14" s="12"/>
    </row>
    <row r="15" spans="1:14" s="21" customFormat="1">
      <c r="A15" s="29"/>
      <c r="B15" s="3"/>
      <c r="C15" s="41"/>
      <c r="D15" s="4"/>
      <c r="E15" s="4"/>
      <c r="F15" s="4"/>
      <c r="G15" s="4"/>
      <c r="H15" s="4"/>
      <c r="I15" s="4"/>
      <c r="J15" s="4"/>
      <c r="K15" s="4"/>
      <c r="L15" s="42"/>
      <c r="M15" s="7"/>
      <c r="N15" s="12"/>
    </row>
    <row r="16" spans="1:14">
      <c r="A16" s="25"/>
      <c r="B16" s="3"/>
      <c r="C16" s="41"/>
      <c r="D16" s="4"/>
      <c r="E16" s="4"/>
      <c r="F16" s="4"/>
      <c r="G16" s="4"/>
      <c r="H16" s="4"/>
      <c r="I16" s="4"/>
      <c r="J16" s="4"/>
      <c r="K16" s="4"/>
      <c r="L16" s="42"/>
      <c r="M16" s="7"/>
    </row>
    <row r="17" spans="1:13">
      <c r="A17" s="25"/>
      <c r="B17" s="3"/>
      <c r="C17" s="41"/>
      <c r="D17" s="4"/>
      <c r="E17" s="4"/>
      <c r="F17" s="4"/>
      <c r="G17" s="4"/>
      <c r="H17" s="4"/>
      <c r="I17" s="4"/>
      <c r="J17" s="4"/>
      <c r="K17" s="4"/>
      <c r="L17" s="42"/>
      <c r="M17" s="7"/>
    </row>
    <row r="18" spans="1:13">
      <c r="A18" s="25"/>
      <c r="B18" s="3"/>
      <c r="C18" s="41"/>
      <c r="D18" s="4"/>
      <c r="E18" s="4"/>
      <c r="F18" s="4"/>
      <c r="G18" s="4"/>
      <c r="H18" s="4"/>
      <c r="I18" s="4"/>
      <c r="J18" s="4"/>
      <c r="K18" s="4"/>
      <c r="L18" s="42"/>
      <c r="M18" s="7"/>
    </row>
    <row r="19" spans="1:13">
      <c r="A19" s="25"/>
      <c r="B19" s="3"/>
      <c r="C19" s="41"/>
      <c r="D19" s="4"/>
      <c r="E19" s="4"/>
      <c r="F19" s="4"/>
      <c r="G19" s="4"/>
      <c r="H19" s="4"/>
      <c r="I19" s="4"/>
      <c r="J19" s="4"/>
      <c r="K19" s="4"/>
      <c r="L19" s="42"/>
      <c r="M19" s="7"/>
    </row>
    <row r="20" spans="1:13">
      <c r="A20" s="25"/>
      <c r="B20" s="3"/>
      <c r="C20" s="41"/>
      <c r="D20" s="4"/>
      <c r="E20" s="4"/>
      <c r="F20" s="4"/>
      <c r="G20" s="4"/>
      <c r="H20" s="4"/>
      <c r="I20" s="4"/>
      <c r="J20" s="4"/>
      <c r="K20" s="4"/>
      <c r="L20" s="42"/>
      <c r="M20" s="7"/>
    </row>
    <row r="21" spans="1:13">
      <c r="A21" s="25"/>
      <c r="B21" s="3"/>
      <c r="C21" s="41"/>
      <c r="D21" s="4"/>
      <c r="E21" s="4"/>
      <c r="F21" s="4"/>
      <c r="G21" s="4"/>
      <c r="H21" s="4"/>
      <c r="I21" s="4"/>
      <c r="J21" s="4"/>
      <c r="K21" s="4"/>
      <c r="L21" s="42"/>
      <c r="M21" s="7"/>
    </row>
    <row r="22" spans="1:13">
      <c r="A22" s="25"/>
      <c r="B22" s="3"/>
      <c r="C22" s="41"/>
      <c r="D22" s="4"/>
      <c r="E22" s="4"/>
      <c r="F22" s="4"/>
      <c r="G22" s="4"/>
      <c r="H22" s="4"/>
      <c r="I22" s="4"/>
      <c r="J22" s="4"/>
      <c r="K22" s="4"/>
      <c r="L22" s="42"/>
      <c r="M22" s="7"/>
    </row>
    <row r="23" spans="1:13">
      <c r="A23" s="25"/>
      <c r="B23" s="3"/>
      <c r="C23" s="41"/>
      <c r="D23" s="4"/>
      <c r="E23" s="4"/>
      <c r="F23" s="4"/>
      <c r="G23" s="4"/>
      <c r="H23" s="4"/>
      <c r="I23" s="4"/>
      <c r="J23" s="4"/>
      <c r="K23" s="4"/>
      <c r="L23" s="42"/>
      <c r="M23" s="7"/>
    </row>
    <row r="24" spans="1:13">
      <c r="A24" s="25"/>
      <c r="B24" s="3"/>
      <c r="C24" s="41"/>
      <c r="D24" s="4"/>
      <c r="E24" s="4"/>
      <c r="F24" s="4"/>
      <c r="G24" s="4"/>
      <c r="H24" s="4"/>
      <c r="I24" s="4"/>
      <c r="J24" s="4"/>
      <c r="K24" s="4"/>
      <c r="L24" s="42"/>
      <c r="M24" s="7"/>
    </row>
    <row r="25" spans="1:13" ht="12">
      <c r="A25" s="25"/>
      <c r="B25" s="3"/>
      <c r="C25" s="41"/>
      <c r="D25" s="1171"/>
      <c r="E25" s="1171"/>
      <c r="F25" s="1171"/>
      <c r="G25" s="49"/>
      <c r="H25" s="49"/>
      <c r="I25" s="49"/>
      <c r="J25" s="49"/>
      <c r="K25" s="4"/>
      <c r="L25" s="42"/>
      <c r="M25" s="7"/>
    </row>
    <row r="26" spans="1:13" ht="2.5" customHeight="1">
      <c r="A26" s="25"/>
      <c r="B26" s="3"/>
      <c r="C26" s="41"/>
      <c r="D26" s="4"/>
      <c r="E26" s="4"/>
      <c r="F26" s="4"/>
      <c r="G26" s="4"/>
      <c r="H26" s="4"/>
      <c r="I26" s="4"/>
      <c r="J26" s="4"/>
      <c r="K26" s="4"/>
      <c r="L26" s="42"/>
      <c r="M26" s="7"/>
    </row>
    <row r="27" spans="1:13">
      <c r="A27" s="25"/>
      <c r="B27" s="3"/>
      <c r="C27" s="41"/>
      <c r="D27" s="4"/>
      <c r="E27" s="4"/>
      <c r="F27" s="4"/>
      <c r="G27" s="4"/>
      <c r="H27" s="4"/>
      <c r="I27" s="4"/>
      <c r="J27" s="4"/>
      <c r="K27" s="4"/>
      <c r="L27" s="42"/>
      <c r="M27" s="7"/>
    </row>
    <row r="28" spans="1:13">
      <c r="A28" s="25"/>
      <c r="B28" s="3"/>
      <c r="C28" s="41"/>
      <c r="D28" s="4"/>
      <c r="E28" s="4"/>
      <c r="F28" s="4"/>
      <c r="G28" s="4"/>
      <c r="H28" s="4"/>
      <c r="I28" s="4"/>
      <c r="J28" s="4"/>
      <c r="K28" s="4"/>
      <c r="L28" s="42"/>
      <c r="M28" s="7"/>
    </row>
    <row r="29" spans="1:13">
      <c r="A29" s="25"/>
      <c r="B29" s="3"/>
      <c r="C29" s="41"/>
      <c r="D29" s="4"/>
      <c r="E29" s="4"/>
      <c r="F29" s="4"/>
      <c r="G29" s="4"/>
      <c r="H29" s="4"/>
      <c r="I29" s="4"/>
      <c r="J29" s="4"/>
      <c r="K29" s="4"/>
      <c r="L29" s="42"/>
      <c r="M29" s="7"/>
    </row>
    <row r="30" spans="1:13">
      <c r="A30" s="25"/>
      <c r="B30" s="3"/>
      <c r="C30" s="41"/>
      <c r="D30" s="4"/>
      <c r="E30" s="4"/>
      <c r="F30" s="4"/>
      <c r="G30" s="4"/>
      <c r="H30" s="4"/>
      <c r="I30" s="4"/>
      <c r="J30" s="4"/>
      <c r="K30" s="4"/>
      <c r="L30" s="42"/>
      <c r="M30" s="7"/>
    </row>
    <row r="31" spans="1:13">
      <c r="A31" s="25"/>
      <c r="B31" s="3"/>
      <c r="C31" s="41"/>
      <c r="D31" s="4"/>
      <c r="E31" s="4"/>
      <c r="F31" s="4"/>
      <c r="G31" s="4"/>
      <c r="H31" s="4"/>
      <c r="I31" s="4"/>
      <c r="J31" s="4"/>
      <c r="K31" s="4"/>
      <c r="L31" s="42"/>
      <c r="M31" s="7"/>
    </row>
    <row r="32" spans="1:13" ht="11">
      <c r="A32" s="25"/>
      <c r="B32" s="3"/>
      <c r="C32" s="41"/>
      <c r="D32" s="4"/>
      <c r="E32" s="4"/>
      <c r="F32" s="4"/>
      <c r="G32" s="4"/>
      <c r="H32" s="4"/>
      <c r="I32" s="4"/>
      <c r="J32" s="4"/>
      <c r="K32" s="4"/>
      <c r="L32" s="50"/>
      <c r="M32" s="7"/>
    </row>
    <row r="33" spans="1:15" ht="11">
      <c r="A33" s="25"/>
      <c r="B33" s="3"/>
      <c r="C33" s="41"/>
      <c r="D33" s="4"/>
      <c r="E33" s="4"/>
      <c r="F33" s="4"/>
      <c r="G33" s="4"/>
      <c r="H33" s="4"/>
      <c r="I33" s="4"/>
      <c r="J33" s="4"/>
      <c r="K33" s="4"/>
      <c r="L33" s="50"/>
      <c r="M33" s="7"/>
    </row>
    <row r="34" spans="1:15" ht="11">
      <c r="A34" s="25"/>
      <c r="B34" s="3"/>
      <c r="C34" s="41"/>
      <c r="D34" s="4"/>
      <c r="E34" s="4"/>
      <c r="F34" s="4"/>
      <c r="G34" s="4"/>
      <c r="H34" s="4"/>
      <c r="I34" s="4"/>
      <c r="J34" s="4"/>
      <c r="K34" s="4"/>
      <c r="L34" s="50"/>
      <c r="M34" s="7"/>
    </row>
    <row r="35" spans="1:15">
      <c r="A35" s="25"/>
      <c r="B35" s="3"/>
      <c r="C35" s="41"/>
      <c r="D35" s="4"/>
      <c r="E35" s="4"/>
      <c r="F35" s="4"/>
      <c r="G35" s="4"/>
      <c r="H35" s="4"/>
      <c r="I35" s="4"/>
      <c r="J35" s="4"/>
      <c r="K35" s="4"/>
      <c r="L35" s="42"/>
      <c r="M35" s="7"/>
    </row>
    <row r="36" spans="1:15">
      <c r="A36" s="25"/>
      <c r="B36" s="3"/>
      <c r="C36" s="41"/>
      <c r="D36" s="4"/>
      <c r="E36" s="4"/>
      <c r="F36" s="4"/>
      <c r="G36" s="4"/>
      <c r="H36" s="4"/>
      <c r="I36" s="4"/>
      <c r="J36" s="4"/>
      <c r="K36" s="4"/>
      <c r="L36" s="42"/>
      <c r="M36" s="7"/>
    </row>
    <row r="37" spans="1:15">
      <c r="A37" s="25"/>
      <c r="B37" s="3"/>
      <c r="C37" s="41"/>
      <c r="D37" s="4"/>
      <c r="E37" s="4"/>
      <c r="F37" s="4"/>
      <c r="G37" s="4"/>
      <c r="H37" s="4"/>
      <c r="I37" s="4"/>
      <c r="J37" s="4"/>
      <c r="K37" s="4"/>
      <c r="L37" s="42"/>
      <c r="M37" s="7"/>
    </row>
    <row r="38" spans="1:15">
      <c r="A38" s="25"/>
      <c r="B38" s="3"/>
      <c r="C38" s="41"/>
      <c r="D38" s="4"/>
      <c r="E38" s="4"/>
      <c r="F38" s="4"/>
      <c r="G38" s="4"/>
      <c r="H38" s="4"/>
      <c r="I38" s="4"/>
      <c r="J38" s="4"/>
      <c r="K38" s="4"/>
      <c r="L38" s="42"/>
      <c r="M38" s="7"/>
    </row>
    <row r="39" spans="1:15">
      <c r="A39" s="25"/>
      <c r="B39" s="3"/>
      <c r="C39" s="41"/>
      <c r="D39" s="4"/>
      <c r="E39" s="4"/>
      <c r="F39" s="4"/>
      <c r="G39" s="4"/>
      <c r="H39" s="4"/>
      <c r="I39" s="4"/>
      <c r="J39" s="4"/>
      <c r="K39" s="4"/>
      <c r="L39" s="42"/>
      <c r="M39" s="7"/>
    </row>
    <row r="40" spans="1:15">
      <c r="A40" s="25"/>
      <c r="B40" s="3"/>
      <c r="C40" s="41"/>
      <c r="D40" s="4"/>
      <c r="E40" s="4"/>
      <c r="F40" s="4"/>
      <c r="G40" s="4"/>
      <c r="H40" s="4"/>
      <c r="I40" s="4"/>
      <c r="J40" s="4"/>
      <c r="K40" s="4"/>
      <c r="L40" s="42"/>
      <c r="M40" s="7"/>
    </row>
    <row r="41" spans="1:15">
      <c r="A41" s="25"/>
      <c r="B41" s="3"/>
      <c r="C41" s="41"/>
      <c r="D41" s="4"/>
      <c r="E41" s="4"/>
      <c r="F41" s="4"/>
      <c r="G41" s="4"/>
      <c r="H41" s="4"/>
      <c r="I41" s="4"/>
      <c r="J41" s="4"/>
      <c r="K41" s="4"/>
      <c r="L41" s="42"/>
      <c r="M41" s="7"/>
    </row>
    <row r="42" spans="1:15">
      <c r="A42" s="25"/>
      <c r="B42" s="3"/>
      <c r="C42" s="41"/>
      <c r="D42" s="4"/>
      <c r="E42" s="4"/>
      <c r="F42" s="4"/>
      <c r="G42" s="4"/>
      <c r="H42" s="4"/>
      <c r="I42" s="4"/>
      <c r="J42" s="4"/>
      <c r="K42" s="4"/>
      <c r="L42" s="42"/>
      <c r="M42" s="7"/>
    </row>
    <row r="43" spans="1:15">
      <c r="A43" s="25"/>
      <c r="B43" s="3"/>
      <c r="C43" s="41"/>
      <c r="D43" s="4"/>
      <c r="E43" s="4"/>
      <c r="F43" s="4"/>
      <c r="G43" s="4"/>
      <c r="H43" s="4"/>
      <c r="I43" s="4"/>
      <c r="J43" s="4"/>
      <c r="K43" s="4"/>
      <c r="L43" s="42"/>
      <c r="M43" s="7"/>
    </row>
    <row r="44" spans="1:15" customFormat="1">
      <c r="B44" s="3"/>
      <c r="C44" s="41"/>
      <c r="D44" s="4"/>
      <c r="E44" s="4"/>
      <c r="F44" s="4"/>
      <c r="G44" s="4"/>
      <c r="H44" s="4"/>
      <c r="I44" s="4"/>
      <c r="J44" s="4"/>
      <c r="K44" s="4"/>
      <c r="L44" s="42"/>
      <c r="M44" s="7"/>
      <c r="O44" s="20"/>
    </row>
    <row r="45" spans="1:15" customFormat="1">
      <c r="B45" s="3"/>
      <c r="C45" s="41"/>
      <c r="D45" s="4"/>
      <c r="E45" s="4"/>
      <c r="F45" s="4"/>
      <c r="G45" s="4"/>
      <c r="H45" s="4"/>
      <c r="I45" s="4"/>
      <c r="J45" s="4"/>
      <c r="K45" s="4"/>
      <c r="L45" s="42"/>
      <c r="M45" s="7"/>
      <c r="O45" s="20"/>
    </row>
    <row r="46" spans="1:15" customFormat="1">
      <c r="B46" s="3"/>
      <c r="C46" s="41"/>
      <c r="D46" s="4"/>
      <c r="E46" s="4"/>
      <c r="F46" s="4"/>
      <c r="G46" s="4"/>
      <c r="H46" s="4"/>
      <c r="I46" s="4"/>
      <c r="J46" s="4"/>
      <c r="K46" s="4"/>
      <c r="L46" s="42"/>
      <c r="M46" s="7"/>
      <c r="O46" s="20"/>
    </row>
    <row r="47" spans="1:15" customFormat="1">
      <c r="B47" s="3"/>
      <c r="C47" s="41"/>
      <c r="D47" s="4"/>
      <c r="E47" s="4"/>
      <c r="F47" s="4"/>
      <c r="G47" s="4"/>
      <c r="H47" s="4"/>
      <c r="I47" s="4"/>
      <c r="J47" s="4"/>
      <c r="K47" s="4"/>
      <c r="L47" s="42"/>
      <c r="M47" s="7"/>
      <c r="O47" s="20"/>
    </row>
    <row r="48" spans="1:15" customFormat="1">
      <c r="B48" s="3"/>
      <c r="C48" s="41"/>
      <c r="D48" s="4"/>
      <c r="E48" s="4"/>
      <c r="F48" s="4"/>
      <c r="G48" s="4"/>
      <c r="H48" s="4"/>
      <c r="I48" s="4"/>
      <c r="J48" s="4"/>
      <c r="K48" s="4"/>
      <c r="L48" s="42"/>
      <c r="M48" s="7"/>
      <c r="O48" s="20"/>
    </row>
    <row r="49" spans="2:15" customFormat="1">
      <c r="B49" s="3"/>
      <c r="C49" s="41"/>
      <c r="D49" s="4"/>
      <c r="E49" s="4"/>
      <c r="F49" s="4"/>
      <c r="G49" s="4"/>
      <c r="H49" s="4"/>
      <c r="I49" s="4"/>
      <c r="J49" s="4"/>
      <c r="K49" s="4"/>
      <c r="L49" s="42"/>
      <c r="M49" s="7"/>
      <c r="O49" s="20"/>
    </row>
    <row r="50" spans="2:15" customFormat="1">
      <c r="B50" s="3"/>
      <c r="C50" s="41"/>
      <c r="D50" s="4"/>
      <c r="E50" s="4"/>
      <c r="F50" s="4"/>
      <c r="G50" s="4"/>
      <c r="H50" s="4"/>
      <c r="I50" s="4"/>
      <c r="J50" s="4"/>
      <c r="K50" s="4"/>
      <c r="L50" s="42"/>
      <c r="M50" s="7"/>
      <c r="O50" s="20"/>
    </row>
    <row r="51" spans="2:15" customFormat="1">
      <c r="B51" s="3"/>
      <c r="C51" s="41"/>
      <c r="D51" s="4"/>
      <c r="E51" s="4"/>
      <c r="F51" s="4"/>
      <c r="G51" s="4"/>
      <c r="H51" s="4"/>
      <c r="I51" s="4"/>
      <c r="J51" s="4"/>
      <c r="K51" s="4"/>
      <c r="L51" s="42"/>
      <c r="M51" s="7"/>
      <c r="O51" s="20"/>
    </row>
    <row r="52" spans="2:15" customFormat="1">
      <c r="B52" s="3"/>
      <c r="C52" s="41"/>
      <c r="D52" s="4"/>
      <c r="E52" s="4"/>
      <c r="F52" s="4"/>
      <c r="G52" s="4"/>
      <c r="H52" s="4"/>
      <c r="I52" s="4"/>
      <c r="J52" s="4"/>
      <c r="K52" s="4"/>
      <c r="L52" s="42"/>
      <c r="M52" s="7"/>
      <c r="O52" s="20"/>
    </row>
    <row r="53" spans="2:15" customFormat="1">
      <c r="B53" s="3"/>
      <c r="C53" s="41"/>
      <c r="D53" s="4"/>
      <c r="E53" s="4"/>
      <c r="F53" s="4"/>
      <c r="G53" s="4"/>
      <c r="H53" s="4"/>
      <c r="I53" s="4"/>
      <c r="J53" s="4"/>
      <c r="K53" s="4"/>
      <c r="L53" s="42"/>
      <c r="M53" s="7"/>
      <c r="O53" s="20"/>
    </row>
    <row r="54" spans="2:15" customFormat="1">
      <c r="B54" s="3"/>
      <c r="C54" s="41"/>
      <c r="D54" s="4"/>
      <c r="E54" s="4"/>
      <c r="F54" s="4"/>
      <c r="G54" s="4"/>
      <c r="H54" s="4"/>
      <c r="I54" s="4"/>
      <c r="J54" s="4"/>
      <c r="K54" s="4"/>
      <c r="L54" s="42"/>
      <c r="M54" s="7"/>
      <c r="O54" s="20"/>
    </row>
    <row r="55" spans="2:15" customFormat="1">
      <c r="B55" s="3"/>
      <c r="C55" s="41"/>
      <c r="D55" s="4"/>
      <c r="E55" s="4"/>
      <c r="F55" s="4"/>
      <c r="G55" s="4"/>
      <c r="H55" s="4"/>
      <c r="I55" s="4"/>
      <c r="J55" s="4"/>
      <c r="K55" s="4"/>
      <c r="L55" s="42"/>
      <c r="M55" s="7"/>
      <c r="O55" s="20"/>
    </row>
    <row r="56" spans="2:15" customFormat="1">
      <c r="B56" s="3"/>
      <c r="C56" s="41"/>
      <c r="D56" s="4"/>
      <c r="E56" s="4"/>
      <c r="F56" s="4"/>
      <c r="G56" s="4"/>
      <c r="H56" s="4"/>
      <c r="I56" s="4"/>
      <c r="J56" s="4"/>
      <c r="K56" s="4"/>
      <c r="L56" s="42"/>
      <c r="M56" s="7"/>
      <c r="O56" s="20"/>
    </row>
    <row r="57" spans="2:15" customFormat="1">
      <c r="B57" s="3"/>
      <c r="C57" s="41"/>
      <c r="D57" s="4"/>
      <c r="E57" s="4"/>
      <c r="F57" s="4"/>
      <c r="G57" s="4"/>
      <c r="H57" s="4"/>
      <c r="I57" s="4"/>
      <c r="J57" s="4"/>
      <c r="K57" s="4"/>
      <c r="L57" s="42"/>
      <c r="M57" s="7"/>
      <c r="O57" s="20"/>
    </row>
    <row r="58" spans="2:15" customFormat="1">
      <c r="B58" s="3"/>
      <c r="C58" s="41"/>
      <c r="D58" s="4"/>
      <c r="E58" s="4"/>
      <c r="F58" s="4"/>
      <c r="G58" s="4"/>
      <c r="H58" s="4"/>
      <c r="I58" s="4"/>
      <c r="J58" s="4"/>
      <c r="K58" s="4"/>
      <c r="L58" s="42"/>
      <c r="M58" s="7"/>
      <c r="O58" s="20"/>
    </row>
    <row r="59" spans="2:15" customFormat="1">
      <c r="B59" s="3"/>
      <c r="C59" s="41"/>
      <c r="D59" s="4"/>
      <c r="E59" s="4"/>
      <c r="F59" s="4"/>
      <c r="G59" s="4"/>
      <c r="H59" s="4"/>
      <c r="I59" s="4"/>
      <c r="J59" s="4"/>
      <c r="K59" s="4"/>
      <c r="L59" s="42"/>
      <c r="M59" s="7"/>
      <c r="O59" s="20"/>
    </row>
    <row r="60" spans="2:15" customFormat="1">
      <c r="B60" s="3"/>
      <c r="C60" s="41"/>
      <c r="D60" s="4"/>
      <c r="E60" s="4"/>
      <c r="F60" s="4"/>
      <c r="G60" s="4"/>
      <c r="H60" s="4"/>
      <c r="I60" s="4"/>
      <c r="J60" s="4"/>
      <c r="K60" s="4"/>
      <c r="L60" s="42"/>
      <c r="M60" s="7"/>
      <c r="O60" s="20"/>
    </row>
    <row r="61" spans="2:15" customFormat="1">
      <c r="B61" s="3"/>
      <c r="C61" s="41"/>
      <c r="D61" s="4"/>
      <c r="E61" s="4"/>
      <c r="F61" s="4"/>
      <c r="G61" s="4"/>
      <c r="H61" s="4"/>
      <c r="I61" s="4"/>
      <c r="J61" s="4"/>
      <c r="K61" s="4"/>
      <c r="L61" s="42"/>
      <c r="M61" s="7"/>
      <c r="O61" s="20"/>
    </row>
    <row r="62" spans="2:15" customFormat="1">
      <c r="B62" s="3"/>
      <c r="C62" s="41"/>
      <c r="D62" s="4"/>
      <c r="E62" s="4"/>
      <c r="F62" s="4"/>
      <c r="G62" s="4"/>
      <c r="H62" s="4"/>
      <c r="I62" s="4"/>
      <c r="J62" s="4"/>
      <c r="K62" s="4"/>
      <c r="L62" s="42"/>
      <c r="M62" s="7"/>
      <c r="O62" s="20"/>
    </row>
    <row r="63" spans="2:15" customFormat="1">
      <c r="B63" s="3"/>
      <c r="C63" s="41"/>
      <c r="D63" s="4"/>
      <c r="E63" s="4"/>
      <c r="F63" s="4"/>
      <c r="G63" s="4"/>
      <c r="H63" s="4"/>
      <c r="I63" s="4"/>
      <c r="J63" s="4"/>
      <c r="K63" s="4"/>
      <c r="L63" s="42"/>
      <c r="M63" s="7"/>
      <c r="O63" s="20"/>
    </row>
    <row r="64" spans="2:15" customFormat="1">
      <c r="B64" s="3"/>
      <c r="C64" s="41"/>
      <c r="D64" s="4"/>
      <c r="E64" s="4"/>
      <c r="F64" s="4"/>
      <c r="G64" s="4"/>
      <c r="H64" s="4"/>
      <c r="I64" s="4"/>
      <c r="J64" s="4"/>
      <c r="K64" s="4"/>
      <c r="L64" s="42"/>
      <c r="M64" s="7"/>
      <c r="O64" s="20"/>
    </row>
    <row r="65" spans="2:15" customFormat="1">
      <c r="B65" s="3"/>
      <c r="C65" s="41"/>
      <c r="D65" s="4"/>
      <c r="E65" s="4"/>
      <c r="F65" s="4"/>
      <c r="G65" s="4"/>
      <c r="H65" s="4"/>
      <c r="I65" s="4"/>
      <c r="J65" s="4"/>
      <c r="K65" s="4"/>
      <c r="L65" s="42"/>
      <c r="M65" s="7"/>
      <c r="O65" s="20"/>
    </row>
    <row r="66" spans="2:15" customFormat="1">
      <c r="B66" s="3"/>
      <c r="C66" s="41"/>
      <c r="D66" s="4"/>
      <c r="E66" s="4"/>
      <c r="F66" s="4"/>
      <c r="G66" s="4"/>
      <c r="H66" s="4"/>
      <c r="I66" s="4"/>
      <c r="J66" s="4"/>
      <c r="K66" s="4"/>
      <c r="L66" s="42"/>
      <c r="M66" s="7"/>
      <c r="O66" s="20"/>
    </row>
    <row r="67" spans="2:15" customFormat="1">
      <c r="B67" s="3"/>
      <c r="C67" s="41"/>
      <c r="D67" s="4"/>
      <c r="E67" s="4"/>
      <c r="F67" s="4"/>
      <c r="G67" s="4"/>
      <c r="H67" s="4"/>
      <c r="I67" s="4"/>
      <c r="J67" s="4"/>
      <c r="K67" s="4"/>
      <c r="L67" s="42"/>
      <c r="M67" s="7"/>
      <c r="O67" s="20"/>
    </row>
    <row r="68" spans="2:15" customFormat="1">
      <c r="B68" s="3"/>
      <c r="C68" s="41"/>
      <c r="D68" s="4"/>
      <c r="E68" s="4"/>
      <c r="F68" s="4"/>
      <c r="G68" s="4"/>
      <c r="H68" s="4"/>
      <c r="I68" s="4"/>
      <c r="J68" s="4"/>
      <c r="K68" s="4"/>
      <c r="L68" s="42"/>
      <c r="M68" s="7"/>
      <c r="O68" s="20"/>
    </row>
    <row r="69" spans="2:15" customFormat="1">
      <c r="B69" s="3"/>
      <c r="C69" s="41"/>
      <c r="D69" s="4"/>
      <c r="E69" s="4"/>
      <c r="F69" s="4"/>
      <c r="G69" s="4"/>
      <c r="H69" s="4"/>
      <c r="I69" s="4"/>
      <c r="J69" s="4"/>
      <c r="K69" s="4"/>
      <c r="L69" s="42"/>
      <c r="M69" s="7"/>
      <c r="O69" s="20"/>
    </row>
    <row r="70" spans="2:15" customFormat="1">
      <c r="B70" s="3"/>
      <c r="C70" s="41"/>
      <c r="D70" s="4"/>
      <c r="E70" s="4"/>
      <c r="F70" s="4"/>
      <c r="G70" s="4"/>
      <c r="H70" s="4"/>
      <c r="I70" s="4"/>
      <c r="J70" s="4"/>
      <c r="K70" s="4"/>
      <c r="L70" s="42"/>
      <c r="M70" s="7"/>
      <c r="O70" s="20"/>
    </row>
    <row r="71" spans="2:15" customFormat="1">
      <c r="B71" s="3"/>
      <c r="C71" s="41"/>
      <c r="D71" s="4"/>
      <c r="E71" s="4"/>
      <c r="F71" s="4"/>
      <c r="G71" s="4"/>
      <c r="H71" s="4"/>
      <c r="I71" s="4"/>
      <c r="J71" s="4"/>
      <c r="K71" s="4"/>
      <c r="L71" s="42"/>
      <c r="M71" s="7"/>
      <c r="O71" s="20"/>
    </row>
    <row r="72" spans="2:15" customFormat="1">
      <c r="B72" s="3"/>
      <c r="C72" s="41"/>
      <c r="D72" s="4"/>
      <c r="E72" s="4"/>
      <c r="F72" s="4"/>
      <c r="G72" s="4"/>
      <c r="H72" s="4"/>
      <c r="I72" s="4"/>
      <c r="J72" s="4"/>
      <c r="K72" s="4"/>
      <c r="L72" s="42"/>
      <c r="M72" s="7"/>
      <c r="O72" s="20"/>
    </row>
    <row r="73" spans="2:15" customFormat="1">
      <c r="B73" s="3"/>
      <c r="C73" s="41"/>
      <c r="D73" s="4"/>
      <c r="E73" s="4"/>
      <c r="F73" s="4"/>
      <c r="G73" s="4"/>
      <c r="H73" s="4"/>
      <c r="I73" s="4"/>
      <c r="J73" s="4"/>
      <c r="K73" s="4"/>
      <c r="L73" s="42"/>
      <c r="M73" s="7"/>
      <c r="O73" s="20"/>
    </row>
    <row r="74" spans="2:15" customFormat="1">
      <c r="B74" s="3"/>
      <c r="C74" s="41"/>
      <c r="D74" s="4"/>
      <c r="E74" s="4"/>
      <c r="F74" s="4"/>
      <c r="G74" s="4"/>
      <c r="H74" s="4"/>
      <c r="I74" s="4"/>
      <c r="J74" s="4"/>
      <c r="K74" s="4"/>
      <c r="L74" s="42"/>
      <c r="M74" s="7"/>
      <c r="O74" s="20"/>
    </row>
    <row r="75" spans="2:15" customFormat="1">
      <c r="B75" s="3"/>
      <c r="C75" s="41"/>
      <c r="D75" s="4"/>
      <c r="E75" s="4"/>
      <c r="F75" s="4"/>
      <c r="G75" s="4"/>
      <c r="H75" s="4"/>
      <c r="I75" s="4"/>
      <c r="J75" s="4"/>
      <c r="K75" s="4"/>
      <c r="L75" s="42"/>
      <c r="M75" s="7"/>
      <c r="O75" s="20"/>
    </row>
    <row r="76" spans="2:15" customFormat="1">
      <c r="B76" s="3"/>
      <c r="C76" s="41"/>
      <c r="D76" s="4"/>
      <c r="E76" s="4"/>
      <c r="F76" s="4"/>
      <c r="G76" s="4"/>
      <c r="H76" s="4"/>
      <c r="I76" s="4"/>
      <c r="J76" s="4"/>
      <c r="K76" s="4"/>
      <c r="L76" s="42"/>
      <c r="M76" s="7"/>
      <c r="O76" s="20"/>
    </row>
    <row r="77" spans="2:15" customFormat="1">
      <c r="B77" s="3"/>
      <c r="C77" s="41"/>
      <c r="D77" s="4"/>
      <c r="E77" s="4"/>
      <c r="F77" s="4"/>
      <c r="G77" s="4"/>
      <c r="H77" s="4"/>
      <c r="I77" s="4"/>
      <c r="J77" s="4"/>
      <c r="K77" s="4"/>
      <c r="L77" s="42"/>
      <c r="M77" s="7"/>
      <c r="O77" s="20"/>
    </row>
    <row r="78" spans="2:15" customFormat="1">
      <c r="B78" s="3"/>
      <c r="C78" s="41"/>
      <c r="D78" s="4"/>
      <c r="E78" s="4"/>
      <c r="F78" s="4"/>
      <c r="G78" s="4"/>
      <c r="H78" s="4"/>
      <c r="I78" s="4"/>
      <c r="J78" s="4"/>
      <c r="K78" s="4"/>
      <c r="L78" s="42"/>
      <c r="M78" s="7"/>
      <c r="O78" s="20"/>
    </row>
    <row r="79" spans="2:15" customFormat="1">
      <c r="B79" s="3"/>
      <c r="C79" s="41"/>
      <c r="D79" s="4"/>
      <c r="E79" s="4"/>
      <c r="F79" s="4"/>
      <c r="G79" s="4"/>
      <c r="H79" s="4"/>
      <c r="I79" s="4"/>
      <c r="J79" s="4"/>
      <c r="K79" s="4"/>
      <c r="L79" s="42"/>
      <c r="M79" s="7"/>
      <c r="O79" s="20"/>
    </row>
    <row r="80" spans="2:15" customFormat="1">
      <c r="B80" s="3"/>
      <c r="C80" s="41"/>
      <c r="D80" s="4"/>
      <c r="E80" s="4"/>
      <c r="F80" s="4"/>
      <c r="G80" s="4"/>
      <c r="H80" s="4"/>
      <c r="I80" s="4"/>
      <c r="J80" s="4"/>
      <c r="K80" s="4"/>
      <c r="L80" s="42"/>
      <c r="M80" s="7"/>
      <c r="O80" s="20"/>
    </row>
    <row r="81" spans="2:15" customFormat="1">
      <c r="B81" s="3"/>
      <c r="C81" s="41"/>
      <c r="D81" s="4"/>
      <c r="E81" s="4"/>
      <c r="F81" s="4"/>
      <c r="G81" s="4"/>
      <c r="H81" s="4"/>
      <c r="I81" s="4"/>
      <c r="J81" s="4"/>
      <c r="K81" s="4"/>
      <c r="L81" s="42"/>
      <c r="M81" s="7"/>
      <c r="O81" s="20"/>
    </row>
    <row r="82" spans="2:15" customFormat="1">
      <c r="B82" s="3"/>
      <c r="C82" s="41"/>
      <c r="D82" s="4"/>
      <c r="E82" s="4"/>
      <c r="F82" s="4"/>
      <c r="G82" s="4"/>
      <c r="H82" s="4"/>
      <c r="I82" s="4"/>
      <c r="J82" s="4"/>
      <c r="K82" s="4"/>
      <c r="L82" s="42"/>
      <c r="M82" s="7"/>
      <c r="O82" s="20"/>
    </row>
    <row r="83" spans="2:15" customFormat="1">
      <c r="B83" s="3"/>
      <c r="C83" s="41"/>
      <c r="D83" s="4"/>
      <c r="E83" s="4"/>
      <c r="F83" s="4"/>
      <c r="G83" s="4"/>
      <c r="H83" s="4"/>
      <c r="I83" s="4"/>
      <c r="J83" s="4"/>
      <c r="K83" s="4"/>
      <c r="L83" s="42"/>
      <c r="M83" s="7"/>
      <c r="O83" s="20"/>
    </row>
    <row r="84" spans="2:15" customFormat="1">
      <c r="B84" s="3"/>
      <c r="C84" s="41"/>
      <c r="D84" s="4"/>
      <c r="E84" s="4"/>
      <c r="F84" s="4"/>
      <c r="G84" s="4"/>
      <c r="H84" s="4"/>
      <c r="I84" s="4"/>
      <c r="J84" s="4"/>
      <c r="K84" s="4"/>
      <c r="L84" s="42"/>
      <c r="M84" s="7"/>
      <c r="O84" s="20"/>
    </row>
    <row r="85" spans="2:15" customFormat="1">
      <c r="B85" s="3"/>
      <c r="C85" s="41"/>
      <c r="D85" s="4"/>
      <c r="E85" s="4"/>
      <c r="F85" s="4"/>
      <c r="G85" s="4"/>
      <c r="H85" s="4"/>
      <c r="I85" s="4"/>
      <c r="J85" s="4"/>
      <c r="K85" s="4"/>
      <c r="L85" s="42"/>
      <c r="M85" s="7"/>
      <c r="O85" s="20"/>
    </row>
    <row r="86" spans="2:15" customFormat="1">
      <c r="B86" s="3"/>
      <c r="C86" s="41"/>
      <c r="D86" s="4"/>
      <c r="E86" s="4"/>
      <c r="F86" s="4"/>
      <c r="G86" s="4"/>
      <c r="H86" s="4"/>
      <c r="I86" s="4"/>
      <c r="J86" s="4"/>
      <c r="K86" s="4"/>
      <c r="L86" s="42"/>
      <c r="M86" s="7"/>
      <c r="O86" s="20"/>
    </row>
    <row r="87" spans="2:15" customFormat="1">
      <c r="B87" s="3"/>
      <c r="C87" s="41"/>
      <c r="D87" s="4"/>
      <c r="E87" s="4"/>
      <c r="F87" s="4"/>
      <c r="G87" s="4"/>
      <c r="H87" s="4"/>
      <c r="I87" s="4"/>
      <c r="J87" s="4"/>
      <c r="K87" s="4"/>
      <c r="L87" s="42"/>
      <c r="M87" s="7"/>
      <c r="O87" s="20"/>
    </row>
    <row r="88" spans="2:15" customFormat="1">
      <c r="B88" s="3"/>
      <c r="C88" s="41"/>
      <c r="D88" s="4"/>
      <c r="E88" s="4"/>
      <c r="F88" s="4"/>
      <c r="G88" s="4"/>
      <c r="H88" s="4"/>
      <c r="I88" s="4"/>
      <c r="J88" s="4"/>
      <c r="K88" s="4"/>
      <c r="L88" s="42"/>
      <c r="M88" s="7"/>
      <c r="O88" s="20"/>
    </row>
    <row r="89" spans="2:15" customFormat="1">
      <c r="B89" s="3"/>
      <c r="C89" s="41"/>
      <c r="D89" s="4"/>
      <c r="E89" s="4"/>
      <c r="F89" s="4"/>
      <c r="G89" s="4"/>
      <c r="H89" s="4"/>
      <c r="I89" s="4"/>
      <c r="J89" s="4"/>
      <c r="K89" s="4"/>
      <c r="L89" s="42"/>
      <c r="M89" s="7"/>
      <c r="O89" s="20"/>
    </row>
    <row r="90" spans="2:15" customFormat="1">
      <c r="B90" s="3"/>
      <c r="C90" s="41"/>
      <c r="D90" s="4"/>
      <c r="E90" s="4"/>
      <c r="F90" s="4"/>
      <c r="G90" s="4"/>
      <c r="H90" s="4"/>
      <c r="I90" s="4"/>
      <c r="J90" s="4"/>
      <c r="K90" s="4"/>
      <c r="L90" s="42"/>
      <c r="M90" s="7"/>
      <c r="O90" s="20"/>
    </row>
    <row r="91" spans="2:15" customFormat="1">
      <c r="B91" s="3"/>
      <c r="C91" s="41"/>
      <c r="D91" s="4"/>
      <c r="E91" s="4"/>
      <c r="F91" s="4"/>
      <c r="G91" s="4"/>
      <c r="H91" s="4"/>
      <c r="I91" s="4"/>
      <c r="J91" s="4"/>
      <c r="K91" s="4"/>
      <c r="L91" s="42"/>
      <c r="M91" s="7"/>
      <c r="O91" s="20"/>
    </row>
    <row r="92" spans="2:15" customFormat="1">
      <c r="B92" s="3"/>
      <c r="C92" s="41"/>
      <c r="D92" s="4"/>
      <c r="E92" s="4"/>
      <c r="F92" s="4"/>
      <c r="G92" s="4"/>
      <c r="H92" s="4"/>
      <c r="I92" s="4"/>
      <c r="J92" s="4"/>
      <c r="K92" s="4"/>
      <c r="L92" s="42"/>
      <c r="M92" s="7"/>
      <c r="O92" s="20"/>
    </row>
    <row r="93" spans="2:15" customFormat="1">
      <c r="B93" s="3"/>
      <c r="C93" s="41"/>
      <c r="D93" s="4"/>
      <c r="E93" s="4"/>
      <c r="F93" s="4"/>
      <c r="G93" s="4"/>
      <c r="H93" s="4"/>
      <c r="I93" s="4"/>
      <c r="J93" s="4"/>
      <c r="K93" s="4"/>
      <c r="L93" s="42"/>
      <c r="M93" s="7"/>
      <c r="O93" s="20"/>
    </row>
    <row r="94" spans="2:15" customFormat="1">
      <c r="B94" s="3"/>
      <c r="C94" s="41"/>
      <c r="D94" s="4"/>
      <c r="E94" s="4"/>
      <c r="F94" s="4"/>
      <c r="G94" s="4"/>
      <c r="H94" s="4"/>
      <c r="I94" s="4"/>
      <c r="J94" s="4"/>
      <c r="K94" s="4"/>
      <c r="L94" s="42"/>
      <c r="M94" s="7"/>
      <c r="O94" s="20"/>
    </row>
    <row r="95" spans="2:15" customFormat="1">
      <c r="B95" s="3"/>
      <c r="C95" s="41"/>
      <c r="D95" s="4"/>
      <c r="E95" s="4"/>
      <c r="F95" s="4"/>
      <c r="G95" s="4"/>
      <c r="H95" s="4"/>
      <c r="I95" s="4"/>
      <c r="J95" s="4"/>
      <c r="K95" s="4"/>
      <c r="L95" s="42"/>
      <c r="M95" s="7"/>
      <c r="O95" s="20"/>
    </row>
    <row r="96" spans="2:15" customFormat="1">
      <c r="B96" s="3"/>
      <c r="C96" s="41"/>
      <c r="D96" s="4"/>
      <c r="E96" s="4"/>
      <c r="F96" s="4"/>
      <c r="G96" s="4"/>
      <c r="H96" s="4"/>
      <c r="I96" s="4"/>
      <c r="J96" s="4"/>
      <c r="K96" s="4"/>
      <c r="L96" s="42"/>
      <c r="M96" s="7"/>
      <c r="O96" s="20"/>
    </row>
    <row r="97" spans="2:15" customFormat="1">
      <c r="B97" s="3"/>
      <c r="C97" s="41"/>
      <c r="D97" s="4"/>
      <c r="E97" s="4"/>
      <c r="F97" s="4"/>
      <c r="G97" s="4"/>
      <c r="H97" s="4"/>
      <c r="I97" s="4"/>
      <c r="J97" s="4"/>
      <c r="K97" s="4"/>
      <c r="L97" s="42"/>
      <c r="M97" s="7"/>
      <c r="O97" s="20"/>
    </row>
    <row r="98" spans="2:15" customFormat="1">
      <c r="B98" s="3"/>
      <c r="C98" s="41"/>
      <c r="D98" s="4"/>
      <c r="E98" s="4"/>
      <c r="F98" s="4"/>
      <c r="G98" s="4"/>
      <c r="H98" s="4"/>
      <c r="I98" s="4"/>
      <c r="J98" s="4"/>
      <c r="K98" s="4"/>
      <c r="L98" s="42"/>
      <c r="M98" s="7"/>
      <c r="O98" s="20"/>
    </row>
    <row r="99" spans="2:15" customFormat="1">
      <c r="B99" s="3"/>
      <c r="C99" s="41"/>
      <c r="D99" s="4"/>
      <c r="E99" s="4"/>
      <c r="F99" s="4"/>
      <c r="G99" s="4"/>
      <c r="H99" s="4"/>
      <c r="I99" s="4"/>
      <c r="J99" s="4"/>
      <c r="K99" s="4"/>
      <c r="L99" s="42"/>
      <c r="M99" s="7"/>
      <c r="O99" s="20"/>
    </row>
    <row r="100" spans="2:15" customFormat="1">
      <c r="B100" s="3"/>
      <c r="C100" s="41"/>
      <c r="D100" s="4"/>
      <c r="E100" s="4"/>
      <c r="F100" s="4"/>
      <c r="G100" s="4"/>
      <c r="H100" s="4"/>
      <c r="I100" s="4"/>
      <c r="J100" s="4"/>
      <c r="K100" s="4"/>
      <c r="L100" s="42"/>
      <c r="M100" s="7"/>
      <c r="O100" s="20"/>
    </row>
    <row r="101" spans="2:15" customFormat="1">
      <c r="B101" s="3"/>
      <c r="C101" s="41"/>
      <c r="D101" s="4"/>
      <c r="E101" s="4"/>
      <c r="F101" s="4"/>
      <c r="G101" s="4"/>
      <c r="H101" s="4"/>
      <c r="I101" s="4"/>
      <c r="J101" s="4"/>
      <c r="K101" s="4"/>
      <c r="L101" s="42"/>
      <c r="M101" s="7"/>
      <c r="O101" s="20"/>
    </row>
    <row r="102" spans="2:15" customFormat="1">
      <c r="B102" s="3"/>
      <c r="C102" s="41"/>
      <c r="D102" s="4"/>
      <c r="E102" s="4"/>
      <c r="F102" s="4"/>
      <c r="G102" s="4"/>
      <c r="H102" s="4"/>
      <c r="I102" s="4"/>
      <c r="J102" s="4"/>
      <c r="K102" s="4"/>
      <c r="L102" s="42"/>
      <c r="M102" s="7"/>
      <c r="O102" s="20"/>
    </row>
    <row r="103" spans="2:15" customFormat="1">
      <c r="B103" s="3"/>
      <c r="C103" s="41"/>
      <c r="D103" s="4"/>
      <c r="E103" s="4"/>
      <c r="F103" s="4"/>
      <c r="G103" s="4"/>
      <c r="H103" s="4"/>
      <c r="I103" s="4"/>
      <c r="J103" s="4"/>
      <c r="K103" s="4"/>
      <c r="L103" s="42"/>
      <c r="M103" s="7"/>
      <c r="O103" s="20"/>
    </row>
    <row r="104" spans="2:15" customFormat="1">
      <c r="B104" s="3"/>
      <c r="C104" s="41"/>
      <c r="D104" s="4"/>
      <c r="E104" s="4"/>
      <c r="F104" s="4"/>
      <c r="G104" s="4"/>
      <c r="H104" s="4"/>
      <c r="I104" s="4"/>
      <c r="J104" s="4"/>
      <c r="K104" s="4"/>
      <c r="L104" s="42"/>
      <c r="M104" s="7"/>
      <c r="O104" s="20"/>
    </row>
    <row r="105" spans="2:15" customFormat="1">
      <c r="B105" s="3"/>
      <c r="C105" s="41"/>
      <c r="D105" s="4"/>
      <c r="E105" s="4"/>
      <c r="F105" s="4"/>
      <c r="G105" s="4"/>
      <c r="H105" s="4"/>
      <c r="I105" s="4"/>
      <c r="J105" s="4"/>
      <c r="K105" s="4"/>
      <c r="L105" s="42"/>
      <c r="M105" s="7"/>
      <c r="O105" s="20"/>
    </row>
    <row r="106" spans="2:15" customFormat="1" ht="15" customHeight="1">
      <c r="B106" s="8"/>
      <c r="C106" s="5"/>
      <c r="D106" s="5"/>
      <c r="E106" s="1172"/>
      <c r="F106" s="1172"/>
      <c r="G106" s="1172"/>
      <c r="H106" s="1172"/>
      <c r="I106" s="1172"/>
      <c r="J106" s="1172"/>
      <c r="K106" s="5"/>
      <c r="L106" s="5"/>
      <c r="M106" s="6"/>
      <c r="O106" s="20"/>
    </row>
    <row r="107" spans="2:15" customFormat="1" ht="5.25" customHeight="1">
      <c r="O107" s="20"/>
    </row>
    <row r="124" spans="3:15" customFormat="1">
      <c r="C124" s="21"/>
      <c r="O124" s="20"/>
    </row>
    <row r="129" spans="3:15" customFormat="1">
      <c r="C129" s="21"/>
      <c r="O129" s="20"/>
    </row>
    <row r="130" spans="3:15" customFormat="1">
      <c r="C130" s="20"/>
      <c r="O130" s="20"/>
    </row>
    <row r="131" spans="3:15" customFormat="1">
      <c r="C131" s="21"/>
      <c r="O131" s="20"/>
    </row>
  </sheetData>
  <mergeCells count="4">
    <mergeCell ref="C3:D3"/>
    <mergeCell ref="B5:M5"/>
    <mergeCell ref="D25:F25"/>
    <mergeCell ref="E106:J106"/>
  </mergeCells>
  <printOptions horizontalCentered="1"/>
  <pageMargins left="0.23622047244094491" right="0.19685039370078741" top="0.19685039370078741" bottom="0.35433070866141736" header="0.15748031496062992" footer="0"/>
  <headerFooter alignWithMargins="0">
    <oddFooter>&amp;C&amp;"Arial,Negrita"&amp;7Formato Hipotecario Banco Itau Chile, Versión Julio 2013 G.Senn. Prohibida la Reproducción Total o Parcial&amp;R&amp;7Página &amp;P</oddFoot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enableFormatConditionsCalculation="0">
    <pageSetUpPr fitToPage="1"/>
  </sheetPr>
  <dimension ref="A1:O99"/>
  <sheetViews>
    <sheetView showGridLines="0" workbookViewId="0">
      <selection activeCell="K1" sqref="K1"/>
    </sheetView>
  </sheetViews>
  <sheetFormatPr baseColWidth="10" defaultColWidth="10.796875" defaultRowHeight="10" x14ac:dyDescent="0"/>
  <cols>
    <col min="1" max="1" width="1" customWidth="1"/>
    <col min="2" max="2" width="1.796875" customWidth="1"/>
    <col min="3" max="3" width="7" customWidth="1"/>
    <col min="4" max="4" width="14.796875" customWidth="1"/>
    <col min="5" max="5" width="12.19921875" customWidth="1"/>
    <col min="6" max="6" width="13.3984375" customWidth="1"/>
    <col min="7" max="7" width="10.796875" customWidth="1"/>
    <col min="8" max="8" width="11.3984375" customWidth="1"/>
    <col min="9" max="10" width="11" customWidth="1"/>
    <col min="11" max="11" width="14.3984375" customWidth="1"/>
    <col min="12" max="12" width="16.19921875" customWidth="1"/>
    <col min="13" max="13" width="1.796875" customWidth="1"/>
    <col min="14" max="14" width="1" customWidth="1"/>
    <col min="15" max="16384" width="10.796875" style="20"/>
  </cols>
  <sheetData>
    <row r="1" spans="1:14" s="21" customFormat="1" ht="6" customHeight="1">
      <c r="A1" s="12"/>
      <c r="B1" s="12"/>
      <c r="C1" s="12"/>
      <c r="D1" s="12"/>
      <c r="E1" s="12"/>
      <c r="F1" s="12"/>
      <c r="G1" s="12"/>
      <c r="H1" s="12"/>
      <c r="I1" s="12"/>
      <c r="J1" s="12"/>
      <c r="K1" s="12"/>
      <c r="L1" s="12"/>
      <c r="M1" s="12"/>
      <c r="N1" s="12"/>
    </row>
    <row r="2" spans="1:14" s="21" customFormat="1" ht="11">
      <c r="A2" s="12"/>
      <c r="B2" s="1148" t="s">
        <v>515</v>
      </c>
      <c r="C2" s="1149"/>
      <c r="D2" s="1149"/>
      <c r="E2" s="1149"/>
      <c r="F2" s="1149"/>
      <c r="G2" s="1149"/>
      <c r="H2" s="1149"/>
      <c r="I2" s="1149"/>
      <c r="J2" s="1149"/>
      <c r="K2" s="1149"/>
      <c r="L2" s="1149"/>
      <c r="M2" s="1150"/>
      <c r="N2" s="12"/>
    </row>
    <row r="3" spans="1:14" s="21" customFormat="1" ht="8" customHeight="1">
      <c r="A3" s="29"/>
      <c r="B3" s="26"/>
      <c r="C3" s="30"/>
      <c r="D3" s="30"/>
      <c r="E3" s="30"/>
      <c r="F3" s="30"/>
      <c r="G3" s="30"/>
      <c r="H3" s="30"/>
      <c r="I3" s="30"/>
      <c r="J3" s="30"/>
      <c r="K3" s="30"/>
      <c r="L3" s="30"/>
      <c r="M3" s="31"/>
      <c r="N3" s="12"/>
    </row>
    <row r="4" spans="1:14" s="21" customFormat="1">
      <c r="A4" s="29"/>
      <c r="B4" s="27"/>
      <c r="C4"/>
      <c r="D4"/>
      <c r="E4"/>
      <c r="F4"/>
      <c r="G4"/>
      <c r="H4" s="4"/>
      <c r="I4" s="33"/>
      <c r="J4" s="33"/>
      <c r="K4" s="33"/>
      <c r="L4" s="33"/>
      <c r="M4" s="32"/>
      <c r="N4" s="12"/>
    </row>
    <row r="5" spans="1:14" s="21" customFormat="1" ht="14.25" customHeight="1">
      <c r="A5" s="29"/>
      <c r="B5" s="3"/>
      <c r="C5"/>
      <c r="D5"/>
      <c r="E5"/>
      <c r="F5"/>
      <c r="G5"/>
      <c r="H5" s="4"/>
      <c r="I5" s="4"/>
      <c r="J5" s="4"/>
      <c r="K5" s="4"/>
      <c r="L5" s="4"/>
      <c r="M5" s="7"/>
      <c r="N5" s="12"/>
    </row>
    <row r="6" spans="1:14" s="21" customFormat="1">
      <c r="A6" s="29"/>
      <c r="B6" s="3"/>
      <c r="C6"/>
      <c r="D6"/>
      <c r="E6"/>
      <c r="F6"/>
      <c r="G6"/>
      <c r="H6" s="4"/>
      <c r="I6" s="4"/>
      <c r="J6" s="4"/>
      <c r="K6" s="4"/>
      <c r="L6" s="4"/>
      <c r="M6" s="7"/>
      <c r="N6" s="12"/>
    </row>
    <row r="7" spans="1:14" s="21" customFormat="1">
      <c r="A7" s="29"/>
      <c r="B7" s="3"/>
      <c r="C7"/>
      <c r="D7"/>
      <c r="E7"/>
      <c r="F7"/>
      <c r="G7"/>
      <c r="H7" s="4"/>
      <c r="I7" s="4"/>
      <c r="J7" s="4"/>
      <c r="K7" s="4"/>
      <c r="L7" s="4"/>
      <c r="M7" s="7"/>
      <c r="N7" s="12"/>
    </row>
    <row r="8" spans="1:14" s="21" customFormat="1">
      <c r="A8" s="29"/>
      <c r="B8" s="3"/>
      <c r="C8"/>
      <c r="D8"/>
      <c r="E8"/>
      <c r="F8"/>
      <c r="G8"/>
      <c r="H8" s="4"/>
      <c r="I8" s="4"/>
      <c r="J8" s="4"/>
      <c r="K8" s="4"/>
      <c r="L8" s="4"/>
      <c r="M8" s="7"/>
      <c r="N8" s="12"/>
    </row>
    <row r="9" spans="1:14" s="21" customFormat="1">
      <c r="A9" s="29"/>
      <c r="B9" s="3"/>
      <c r="C9"/>
      <c r="D9"/>
      <c r="E9"/>
      <c r="F9"/>
      <c r="G9"/>
      <c r="H9" s="4"/>
      <c r="I9" s="4"/>
      <c r="J9" s="4"/>
      <c r="K9" s="4"/>
      <c r="L9" s="4"/>
      <c r="M9" s="7"/>
      <c r="N9" s="12"/>
    </row>
    <row r="10" spans="1:14" s="21" customFormat="1">
      <c r="A10" s="29"/>
      <c r="B10" s="3"/>
      <c r="C10"/>
      <c r="D10"/>
      <c r="E10"/>
      <c r="F10"/>
      <c r="G10"/>
      <c r="H10" s="4"/>
      <c r="I10" s="4"/>
      <c r="J10" s="4"/>
      <c r="K10" s="4"/>
      <c r="L10" s="4"/>
      <c r="M10" s="7"/>
      <c r="N10" s="12"/>
    </row>
    <row r="11" spans="1:14" s="21" customFormat="1">
      <c r="A11" s="29"/>
      <c r="B11" s="3"/>
      <c r="C11"/>
      <c r="D11"/>
      <c r="E11"/>
      <c r="F11"/>
      <c r="G11"/>
      <c r="H11" s="4"/>
      <c r="I11" s="4"/>
      <c r="J11" s="4"/>
      <c r="K11" s="4"/>
      <c r="L11" s="4"/>
      <c r="M11" s="7"/>
      <c r="N11" s="12"/>
    </row>
    <row r="12" spans="1:14" s="21" customFormat="1">
      <c r="A12" s="29"/>
      <c r="B12" s="3"/>
      <c r="C12"/>
      <c r="D12"/>
      <c r="E12"/>
      <c r="F12"/>
      <c r="G12"/>
      <c r="H12" s="4"/>
      <c r="I12" s="4"/>
      <c r="J12" s="4"/>
      <c r="K12" s="4"/>
      <c r="L12" s="4"/>
      <c r="M12" s="7"/>
      <c r="N12" s="12"/>
    </row>
    <row r="13" spans="1:14" s="21" customFormat="1">
      <c r="A13" s="29"/>
      <c r="B13" s="3"/>
      <c r="C13"/>
      <c r="D13"/>
      <c r="E13"/>
      <c r="F13"/>
      <c r="G13"/>
      <c r="H13" s="4"/>
      <c r="I13" s="4"/>
      <c r="J13" s="4"/>
      <c r="K13" s="4"/>
      <c r="L13" s="4"/>
      <c r="M13" s="7"/>
      <c r="N13" s="12"/>
    </row>
    <row r="14" spans="1:14" s="21" customFormat="1">
      <c r="A14" s="29"/>
      <c r="B14" s="3"/>
      <c r="C14"/>
      <c r="D14"/>
      <c r="E14"/>
      <c r="F14"/>
      <c r="G14"/>
      <c r="H14" s="4"/>
      <c r="I14" s="4"/>
      <c r="J14" s="4"/>
      <c r="K14" s="4"/>
      <c r="L14" s="4"/>
      <c r="M14" s="7"/>
      <c r="N14" s="12"/>
    </row>
    <row r="15" spans="1:14" s="21" customFormat="1">
      <c r="A15" s="29"/>
      <c r="B15" s="3"/>
      <c r="C15"/>
      <c r="D15"/>
      <c r="E15"/>
      <c r="F15"/>
      <c r="G15"/>
      <c r="H15" s="4"/>
      <c r="I15" s="4"/>
      <c r="J15" s="4"/>
      <c r="K15" s="4"/>
      <c r="L15" s="4"/>
      <c r="M15" s="7"/>
      <c r="N15" s="12"/>
    </row>
    <row r="16" spans="1:14" s="21" customFormat="1">
      <c r="A16" s="29"/>
      <c r="B16" s="3"/>
      <c r="C16"/>
      <c r="D16"/>
      <c r="E16"/>
      <c r="F16"/>
      <c r="G16"/>
      <c r="H16" s="4"/>
      <c r="I16" s="4"/>
      <c r="J16" s="4"/>
      <c r="K16" s="4"/>
      <c r="L16" s="4"/>
      <c r="M16" s="7"/>
      <c r="N16" s="12"/>
    </row>
    <row r="17" spans="1:14" s="21" customFormat="1">
      <c r="A17" s="29"/>
      <c r="B17" s="3"/>
      <c r="C17"/>
      <c r="D17"/>
      <c r="E17"/>
      <c r="F17"/>
      <c r="G17"/>
      <c r="H17" s="4"/>
      <c r="I17" s="4"/>
      <c r="J17" s="4"/>
      <c r="K17" s="4"/>
      <c r="L17" s="4"/>
      <c r="M17" s="7"/>
      <c r="N17" s="12"/>
    </row>
    <row r="18" spans="1:14" s="21" customFormat="1">
      <c r="A18" s="29"/>
      <c r="B18" s="3"/>
      <c r="C18" s="4"/>
      <c r="D18" s="4"/>
      <c r="E18" s="4"/>
      <c r="F18" s="4"/>
      <c r="G18" s="4"/>
      <c r="H18" s="4"/>
      <c r="I18" s="4"/>
      <c r="J18" s="4"/>
      <c r="K18" s="4"/>
      <c r="L18" s="4"/>
      <c r="M18" s="7"/>
      <c r="N18" s="12"/>
    </row>
    <row r="19" spans="1:14" s="21" customFormat="1">
      <c r="A19" s="29"/>
      <c r="B19" s="3"/>
      <c r="C19" s="4"/>
      <c r="D19" s="4"/>
      <c r="E19" s="4"/>
      <c r="F19" s="4"/>
      <c r="G19" s="4"/>
      <c r="H19" s="4"/>
      <c r="I19" s="4"/>
      <c r="J19" s="4"/>
      <c r="K19" s="4"/>
      <c r="L19" s="4"/>
      <c r="M19" s="7"/>
      <c r="N19" s="12"/>
    </row>
    <row r="20" spans="1:14">
      <c r="A20" s="25"/>
      <c r="B20" s="3"/>
      <c r="C20" s="4"/>
      <c r="D20" s="4"/>
      <c r="E20" s="4"/>
      <c r="F20" s="4"/>
      <c r="G20" s="4"/>
      <c r="H20" s="4"/>
      <c r="I20" s="4"/>
      <c r="J20" s="4"/>
      <c r="K20" s="4"/>
      <c r="L20" s="4"/>
      <c r="M20" s="7"/>
    </row>
    <row r="21" spans="1:14">
      <c r="A21" s="25"/>
      <c r="B21" s="3"/>
      <c r="C21" s="4"/>
      <c r="D21" s="4"/>
      <c r="E21" s="4"/>
      <c r="F21" s="4"/>
      <c r="G21" s="4"/>
      <c r="H21" s="4"/>
      <c r="I21" s="4"/>
      <c r="J21" s="4"/>
      <c r="K21" s="4"/>
      <c r="L21" s="4"/>
      <c r="M21" s="7"/>
    </row>
    <row r="22" spans="1:14">
      <c r="A22" s="25"/>
      <c r="B22" s="3"/>
      <c r="C22" s="4"/>
      <c r="D22" s="4"/>
      <c r="E22" s="4"/>
      <c r="F22" s="4"/>
      <c r="G22" s="4"/>
      <c r="H22" s="4"/>
      <c r="I22" s="4"/>
      <c r="J22" s="4"/>
      <c r="K22" s="4"/>
      <c r="L22" s="4"/>
      <c r="M22" s="7"/>
    </row>
    <row r="23" spans="1:14">
      <c r="A23" s="25"/>
      <c r="B23" s="3"/>
      <c r="C23" s="4"/>
      <c r="D23" s="4"/>
      <c r="E23" s="4"/>
      <c r="F23" s="4"/>
      <c r="G23" s="4"/>
      <c r="H23" s="4"/>
      <c r="I23" s="4"/>
      <c r="J23" s="4"/>
      <c r="K23" s="4"/>
      <c r="L23" s="4"/>
      <c r="M23" s="7"/>
    </row>
    <row r="24" spans="1:14">
      <c r="A24" s="25"/>
      <c r="B24" s="3"/>
      <c r="C24" s="4"/>
      <c r="D24" s="4"/>
      <c r="E24" s="4"/>
      <c r="F24" s="4"/>
      <c r="G24" s="4"/>
      <c r="H24" s="4"/>
      <c r="I24" s="4"/>
      <c r="J24" s="4"/>
      <c r="K24" s="4"/>
      <c r="L24" s="4"/>
      <c r="M24" s="7"/>
    </row>
    <row r="25" spans="1:14">
      <c r="A25" s="25"/>
      <c r="B25" s="3"/>
      <c r="C25" s="4"/>
      <c r="D25" s="4"/>
      <c r="E25" s="4"/>
      <c r="F25" s="4"/>
      <c r="G25" s="4"/>
      <c r="H25" s="4"/>
      <c r="I25" s="4"/>
      <c r="J25" s="4"/>
      <c r="K25" s="4"/>
      <c r="L25" s="4"/>
      <c r="M25" s="7"/>
    </row>
    <row r="26" spans="1:14">
      <c r="A26" s="25"/>
      <c r="B26" s="3"/>
      <c r="C26" s="4"/>
      <c r="D26" s="4"/>
      <c r="E26" s="4"/>
      <c r="F26" s="4"/>
      <c r="G26" s="4"/>
      <c r="H26" s="4"/>
      <c r="I26" s="4"/>
      <c r="J26" s="4"/>
      <c r="K26" s="4"/>
      <c r="L26" s="4"/>
      <c r="M26" s="7"/>
    </row>
    <row r="27" spans="1:14">
      <c r="A27" s="25"/>
      <c r="B27" s="3"/>
      <c r="C27" s="4"/>
      <c r="D27" s="4"/>
      <c r="E27" s="4"/>
      <c r="F27" s="4"/>
      <c r="G27" s="4"/>
      <c r="H27" s="4"/>
      <c r="I27" s="4"/>
      <c r="J27" s="4"/>
      <c r="K27" s="4"/>
      <c r="L27" s="4"/>
      <c r="M27" s="7"/>
    </row>
    <row r="28" spans="1:14">
      <c r="A28" s="25"/>
      <c r="B28" s="3"/>
      <c r="C28" s="4"/>
      <c r="D28" s="4"/>
      <c r="E28" s="4"/>
      <c r="F28" s="4"/>
      <c r="G28" s="4"/>
      <c r="H28" s="4"/>
      <c r="I28" s="4"/>
      <c r="J28" s="4"/>
      <c r="K28" s="4"/>
      <c r="L28" s="4"/>
      <c r="M28" s="7"/>
    </row>
    <row r="29" spans="1:14">
      <c r="A29" s="25"/>
      <c r="B29" s="3"/>
      <c r="C29" s="4"/>
      <c r="D29" s="4"/>
      <c r="E29" s="4"/>
      <c r="F29" s="4"/>
      <c r="G29" s="4"/>
      <c r="H29" s="4"/>
      <c r="I29" s="4"/>
      <c r="J29" s="4"/>
      <c r="K29" s="4"/>
      <c r="L29" s="4"/>
      <c r="M29" s="7"/>
    </row>
    <row r="30" spans="1:14">
      <c r="A30" s="25"/>
      <c r="B30" s="3"/>
      <c r="C30" s="4"/>
      <c r="D30" s="4"/>
      <c r="E30" s="4"/>
      <c r="F30" s="4"/>
      <c r="G30" s="4"/>
      <c r="H30" s="4"/>
      <c r="I30" s="4"/>
      <c r="J30" s="4"/>
      <c r="K30" s="4"/>
      <c r="L30" s="4"/>
      <c r="M30" s="7"/>
    </row>
    <row r="31" spans="1:14">
      <c r="A31" s="25"/>
      <c r="B31" s="3"/>
      <c r="C31" s="4"/>
      <c r="D31" s="4"/>
      <c r="E31" s="4"/>
      <c r="F31" s="4"/>
      <c r="G31" s="4"/>
      <c r="H31" s="4"/>
      <c r="I31" s="4"/>
      <c r="J31" s="4"/>
      <c r="K31" s="4"/>
      <c r="L31" s="4"/>
      <c r="M31" s="7"/>
    </row>
    <row r="32" spans="1:14">
      <c r="A32" s="25"/>
      <c r="B32" s="3"/>
      <c r="C32" s="4"/>
      <c r="D32" s="4"/>
      <c r="E32" s="4"/>
      <c r="F32" s="4"/>
      <c r="G32" s="4"/>
      <c r="H32" s="4"/>
      <c r="I32" s="4"/>
      <c r="J32" s="4"/>
      <c r="K32" s="4"/>
      <c r="L32" s="4"/>
      <c r="M32" s="7"/>
    </row>
    <row r="33" spans="1:13">
      <c r="A33" s="25"/>
      <c r="B33" s="3"/>
      <c r="C33" s="4"/>
      <c r="D33" s="4"/>
      <c r="E33" s="4"/>
      <c r="F33" s="4"/>
      <c r="G33" s="4"/>
      <c r="H33" s="4"/>
      <c r="I33" s="4"/>
      <c r="J33" s="4"/>
      <c r="K33" s="4"/>
      <c r="L33" s="4"/>
      <c r="M33" s="7"/>
    </row>
    <row r="34" spans="1:13">
      <c r="A34" s="25"/>
      <c r="B34" s="3"/>
      <c r="C34" s="4"/>
      <c r="D34" s="4"/>
      <c r="E34" s="4"/>
      <c r="F34" s="4"/>
      <c r="G34" s="4"/>
      <c r="H34" s="4"/>
      <c r="I34" s="4"/>
      <c r="J34" s="4"/>
      <c r="K34" s="4"/>
      <c r="L34" s="4"/>
      <c r="M34" s="7"/>
    </row>
    <row r="35" spans="1:13">
      <c r="A35" s="25"/>
      <c r="B35" s="3"/>
      <c r="C35" s="4"/>
      <c r="D35" s="4"/>
      <c r="E35" s="4"/>
      <c r="F35" s="4"/>
      <c r="G35" s="4"/>
      <c r="H35" s="4"/>
      <c r="I35" s="4"/>
      <c r="J35" s="4"/>
      <c r="K35" s="4"/>
      <c r="L35" s="4"/>
      <c r="M35" s="7"/>
    </row>
    <row r="36" spans="1:13">
      <c r="A36" s="25"/>
      <c r="B36" s="3"/>
      <c r="C36" s="4"/>
      <c r="D36" s="4"/>
      <c r="E36" s="4"/>
      <c r="F36" s="4"/>
      <c r="G36" s="4"/>
      <c r="H36" s="4"/>
      <c r="I36" s="4"/>
      <c r="J36" s="4"/>
      <c r="K36" s="4"/>
      <c r="L36" s="4"/>
      <c r="M36" s="7"/>
    </row>
    <row r="37" spans="1:13">
      <c r="A37" s="25"/>
      <c r="B37" s="3"/>
      <c r="C37" s="4"/>
      <c r="D37" s="4"/>
      <c r="E37" s="4"/>
      <c r="F37" s="4"/>
      <c r="G37" s="4"/>
      <c r="H37" s="4"/>
      <c r="I37" s="4"/>
      <c r="J37" s="4"/>
      <c r="K37" s="4"/>
      <c r="L37" s="4"/>
      <c r="M37" s="7"/>
    </row>
    <row r="38" spans="1:13">
      <c r="A38" s="25"/>
      <c r="B38" s="3"/>
      <c r="C38" s="4"/>
      <c r="D38" s="4"/>
      <c r="E38" s="4"/>
      <c r="F38" s="4"/>
      <c r="G38" s="4"/>
      <c r="H38" s="4"/>
      <c r="I38" s="4"/>
      <c r="J38" s="4"/>
      <c r="K38" s="4"/>
      <c r="L38" s="4"/>
      <c r="M38" s="7"/>
    </row>
    <row r="39" spans="1:13">
      <c r="A39" s="25"/>
      <c r="B39" s="3"/>
      <c r="C39" s="4"/>
      <c r="D39" s="4"/>
      <c r="E39" s="4"/>
      <c r="F39" s="4"/>
      <c r="G39" s="4"/>
      <c r="H39" s="4"/>
      <c r="I39" s="4"/>
      <c r="J39" s="4"/>
      <c r="K39" s="4"/>
      <c r="L39" s="4"/>
      <c r="M39" s="7"/>
    </row>
    <row r="40" spans="1:13">
      <c r="A40" s="25"/>
      <c r="B40" s="3"/>
      <c r="C40" s="4"/>
      <c r="D40" s="4"/>
      <c r="E40" s="4"/>
      <c r="F40" s="4"/>
      <c r="G40" s="4"/>
      <c r="H40" s="4"/>
      <c r="I40" s="4"/>
      <c r="J40" s="4"/>
      <c r="K40" s="4"/>
      <c r="L40" s="4"/>
      <c r="M40" s="7"/>
    </row>
    <row r="41" spans="1:13">
      <c r="A41" s="25"/>
      <c r="B41" s="3"/>
      <c r="C41" s="4"/>
      <c r="D41" s="4"/>
      <c r="E41" s="4"/>
      <c r="F41" s="4"/>
      <c r="G41" s="4"/>
      <c r="H41" s="4"/>
      <c r="I41" s="4"/>
      <c r="J41" s="4"/>
      <c r="K41" s="4"/>
      <c r="L41" s="4"/>
      <c r="M41" s="7"/>
    </row>
    <row r="42" spans="1:13">
      <c r="A42" s="25"/>
      <c r="B42" s="3"/>
      <c r="C42" s="4"/>
      <c r="D42" s="4"/>
      <c r="E42" s="4"/>
      <c r="F42" s="4"/>
      <c r="G42" s="4"/>
      <c r="H42" s="4"/>
      <c r="I42" s="4"/>
      <c r="J42" s="4"/>
      <c r="K42" s="4"/>
      <c r="L42" s="4"/>
      <c r="M42" s="7"/>
    </row>
    <row r="43" spans="1:13">
      <c r="A43" s="25"/>
      <c r="B43" s="3"/>
      <c r="C43" s="4"/>
      <c r="D43" s="4"/>
      <c r="E43" s="4"/>
      <c r="F43" s="4"/>
      <c r="G43" s="4"/>
      <c r="H43" s="4"/>
      <c r="I43" s="4"/>
      <c r="J43" s="4"/>
      <c r="K43" s="4"/>
      <c r="L43" s="4"/>
      <c r="M43" s="7"/>
    </row>
    <row r="44" spans="1:13">
      <c r="A44" s="25"/>
      <c r="B44" s="3"/>
      <c r="C44" s="4"/>
      <c r="D44" s="4"/>
      <c r="E44" s="4"/>
      <c r="F44" s="4"/>
      <c r="G44" s="4"/>
      <c r="H44" s="4"/>
      <c r="I44" s="4"/>
      <c r="J44" s="4"/>
      <c r="K44" s="4"/>
      <c r="L44" s="4"/>
      <c r="M44" s="7"/>
    </row>
    <row r="45" spans="1:13">
      <c r="A45" s="25"/>
      <c r="B45" s="3"/>
      <c r="C45" s="4"/>
      <c r="D45" s="4"/>
      <c r="E45" s="4"/>
      <c r="F45" s="4"/>
      <c r="G45" s="4"/>
      <c r="H45" s="4"/>
      <c r="I45" s="4"/>
      <c r="J45" s="4"/>
      <c r="K45" s="4"/>
      <c r="L45" s="4"/>
      <c r="M45" s="7"/>
    </row>
    <row r="46" spans="1:13">
      <c r="A46" s="25"/>
      <c r="B46" s="3"/>
      <c r="C46" s="4"/>
      <c r="D46" s="4"/>
      <c r="E46" s="4"/>
      <c r="F46" s="4"/>
      <c r="G46" s="4"/>
      <c r="H46" s="4"/>
      <c r="I46" s="4"/>
      <c r="J46" s="4"/>
      <c r="K46" s="4"/>
      <c r="L46" s="4"/>
      <c r="M46" s="7"/>
    </row>
    <row r="47" spans="1:13">
      <c r="A47" s="25"/>
      <c r="B47" s="3"/>
      <c r="C47" s="4"/>
      <c r="D47" s="4"/>
      <c r="E47" s="4"/>
      <c r="F47" s="4"/>
      <c r="G47" s="4"/>
      <c r="H47" s="4"/>
      <c r="I47" s="4"/>
      <c r="J47" s="4"/>
      <c r="K47" s="4"/>
      <c r="L47" s="4"/>
      <c r="M47" s="7"/>
    </row>
    <row r="48" spans="1:13" ht="5" customHeight="1">
      <c r="A48" s="4"/>
      <c r="B48" s="3"/>
      <c r="C48" s="4"/>
      <c r="D48" s="4"/>
      <c r="E48" s="4"/>
      <c r="F48" s="4"/>
      <c r="G48" s="4"/>
      <c r="H48" s="4"/>
      <c r="I48" s="4"/>
      <c r="J48" s="4"/>
      <c r="K48" s="4"/>
      <c r="L48" s="4"/>
      <c r="M48" s="7"/>
    </row>
    <row r="49" spans="2:15">
      <c r="B49" s="3"/>
      <c r="C49" s="4"/>
      <c r="D49" s="4"/>
      <c r="E49" s="4"/>
      <c r="F49" s="4"/>
      <c r="G49" s="4"/>
      <c r="H49" s="4"/>
      <c r="I49" s="4"/>
      <c r="J49" s="4"/>
      <c r="K49" s="4"/>
      <c r="L49" s="4"/>
      <c r="M49" s="7"/>
    </row>
    <row r="50" spans="2:15">
      <c r="B50" s="3"/>
      <c r="C50" s="4"/>
      <c r="D50" s="4"/>
      <c r="E50" s="4"/>
      <c r="F50" s="4"/>
      <c r="G50" s="4"/>
      <c r="H50" s="4"/>
      <c r="I50" s="4"/>
      <c r="J50" s="4"/>
      <c r="K50" s="4"/>
      <c r="L50" s="4"/>
      <c r="M50" s="7"/>
    </row>
    <row r="51" spans="2:15">
      <c r="B51" s="3"/>
      <c r="C51" s="4"/>
      <c r="D51" s="4"/>
      <c r="E51" s="4"/>
      <c r="F51" s="4"/>
      <c r="G51" s="4"/>
      <c r="H51" s="4"/>
      <c r="I51" s="4"/>
      <c r="J51" s="4"/>
      <c r="K51" s="4"/>
      <c r="L51" s="4"/>
      <c r="M51" s="7"/>
    </row>
    <row r="52" spans="2:15">
      <c r="B52" s="3"/>
      <c r="C52" s="4"/>
      <c r="D52" s="4"/>
      <c r="E52" s="4"/>
      <c r="F52" s="4"/>
      <c r="G52" s="4"/>
      <c r="H52" s="4"/>
      <c r="I52" s="4"/>
      <c r="J52" s="4"/>
      <c r="K52" s="4"/>
      <c r="L52" s="4"/>
      <c r="M52" s="7"/>
    </row>
    <row r="53" spans="2:15" ht="13.5" customHeight="1">
      <c r="B53" s="3"/>
      <c r="C53" s="4"/>
      <c r="D53" s="4"/>
      <c r="E53" s="4"/>
      <c r="F53" s="4"/>
      <c r="G53" s="4"/>
      <c r="H53" s="4"/>
      <c r="I53" s="4"/>
      <c r="J53" s="4"/>
      <c r="K53" s="4"/>
      <c r="L53" s="4"/>
      <c r="M53" s="7"/>
    </row>
    <row r="54" spans="2:15">
      <c r="B54" s="3"/>
      <c r="C54" s="4"/>
      <c r="D54" s="4"/>
      <c r="E54" s="4"/>
      <c r="F54" s="4"/>
      <c r="G54" s="4"/>
      <c r="H54" s="9"/>
      <c r="I54" s="9"/>
      <c r="J54" s="9"/>
      <c r="K54" s="4"/>
      <c r="L54" s="4"/>
      <c r="M54" s="7"/>
    </row>
    <row r="55" spans="2:15">
      <c r="B55" s="3"/>
      <c r="C55" s="4"/>
      <c r="D55" s="4"/>
      <c r="E55" s="4"/>
      <c r="F55" s="4"/>
      <c r="G55" s="4"/>
      <c r="H55" s="9"/>
      <c r="I55" s="9"/>
      <c r="J55" s="9"/>
      <c r="K55" s="4"/>
      <c r="L55" s="4"/>
      <c r="M55" s="7"/>
    </row>
    <row r="56" spans="2:15">
      <c r="B56" s="3"/>
      <c r="C56" s="4"/>
      <c r="D56" s="4"/>
      <c r="E56" s="4"/>
      <c r="F56" s="4"/>
      <c r="G56" s="4"/>
      <c r="H56" s="9"/>
      <c r="I56" s="9"/>
      <c r="J56" s="9"/>
      <c r="K56" s="4"/>
      <c r="L56" s="4"/>
      <c r="M56" s="7"/>
    </row>
    <row r="57" spans="2:15">
      <c r="B57" s="3"/>
      <c r="C57" s="4"/>
      <c r="D57" s="4"/>
      <c r="E57" s="4"/>
      <c r="F57" s="4"/>
      <c r="G57" s="4"/>
      <c r="H57" s="9"/>
      <c r="I57" s="9"/>
      <c r="J57" s="9"/>
      <c r="K57" s="4"/>
      <c r="L57" s="4"/>
      <c r="M57" s="7"/>
      <c r="O57" s="46"/>
    </row>
    <row r="58" spans="2:15">
      <c r="B58" s="3"/>
      <c r="C58" s="4"/>
      <c r="D58" s="4"/>
      <c r="E58" s="4"/>
      <c r="F58" s="4"/>
      <c r="G58" s="4"/>
      <c r="H58" s="9"/>
      <c r="I58" s="9"/>
      <c r="J58" s="9"/>
      <c r="K58" s="4"/>
      <c r="L58" s="4"/>
      <c r="M58" s="7"/>
    </row>
    <row r="59" spans="2:15">
      <c r="B59" s="3"/>
      <c r="C59" s="4"/>
      <c r="D59" s="4"/>
      <c r="E59" s="4"/>
      <c r="F59" s="4"/>
      <c r="G59" s="4"/>
      <c r="H59" s="9"/>
      <c r="I59" s="9"/>
      <c r="J59" s="9"/>
      <c r="K59" s="4"/>
      <c r="L59" s="4"/>
      <c r="M59" s="7"/>
    </row>
    <row r="60" spans="2:15">
      <c r="B60" s="3"/>
      <c r="C60" s="4"/>
      <c r="D60" s="4"/>
      <c r="E60" s="4"/>
      <c r="F60" s="4"/>
      <c r="G60" s="4"/>
      <c r="H60" s="9"/>
      <c r="I60" s="9"/>
      <c r="J60" s="9"/>
      <c r="K60" s="4"/>
      <c r="L60" s="4"/>
      <c r="M60" s="7"/>
    </row>
    <row r="61" spans="2:15">
      <c r="B61" s="3"/>
      <c r="C61" s="4"/>
      <c r="D61" s="4"/>
      <c r="E61" s="4"/>
      <c r="F61" s="4"/>
      <c r="G61" s="4"/>
      <c r="H61" s="9"/>
      <c r="I61" s="9"/>
      <c r="J61" s="9"/>
      <c r="K61" s="4"/>
      <c r="L61" s="4"/>
      <c r="M61" s="7"/>
    </row>
    <row r="62" spans="2:15">
      <c r="B62" s="3"/>
      <c r="C62" s="4"/>
      <c r="D62" s="4"/>
      <c r="E62" s="4"/>
      <c r="F62" s="4"/>
      <c r="G62" s="4"/>
      <c r="H62" s="9"/>
      <c r="I62" s="9"/>
      <c r="J62" s="9"/>
      <c r="K62" s="4"/>
      <c r="L62" s="4"/>
      <c r="M62" s="7"/>
    </row>
    <row r="63" spans="2:15">
      <c r="B63" s="3"/>
      <c r="C63" s="4"/>
      <c r="D63" s="4"/>
      <c r="E63" s="4"/>
      <c r="F63" s="4"/>
      <c r="G63" s="4"/>
      <c r="H63" s="9"/>
      <c r="I63" s="9"/>
      <c r="J63" s="9"/>
      <c r="K63" s="4"/>
      <c r="L63" s="4"/>
      <c r="M63" s="7"/>
    </row>
    <row r="64" spans="2:15">
      <c r="B64" s="3"/>
      <c r="C64" s="4"/>
      <c r="D64" s="4"/>
      <c r="E64" s="4"/>
      <c r="F64" s="4"/>
      <c r="G64" s="4"/>
      <c r="H64" s="9"/>
      <c r="I64" s="9"/>
      <c r="J64" s="9"/>
      <c r="K64" s="4"/>
      <c r="L64" s="4"/>
      <c r="M64" s="7"/>
    </row>
    <row r="65" spans="2:13">
      <c r="B65" s="3"/>
      <c r="C65" s="4"/>
      <c r="D65" s="4"/>
      <c r="E65" s="4"/>
      <c r="F65" s="4"/>
      <c r="G65" s="4"/>
      <c r="H65" s="9"/>
      <c r="I65" s="9"/>
      <c r="J65" s="9"/>
      <c r="K65" s="4"/>
      <c r="L65" s="4"/>
      <c r="M65" s="7"/>
    </row>
    <row r="66" spans="2:13">
      <c r="B66" s="3"/>
      <c r="C66" s="4"/>
      <c r="D66" s="4"/>
      <c r="E66" s="4"/>
      <c r="F66" s="4"/>
      <c r="G66" s="4"/>
      <c r="H66" s="4"/>
      <c r="I66" s="4"/>
      <c r="J66" s="4"/>
      <c r="K66" s="4"/>
      <c r="L66" s="4"/>
      <c r="M66" s="7"/>
    </row>
    <row r="67" spans="2:13">
      <c r="B67" s="3"/>
      <c r="C67" s="4"/>
      <c r="D67" s="4"/>
      <c r="E67" s="4"/>
      <c r="F67" s="4"/>
      <c r="G67" s="4"/>
      <c r="H67" s="4"/>
      <c r="I67" s="4"/>
      <c r="J67" s="4"/>
      <c r="K67" s="4"/>
      <c r="L67" s="4"/>
      <c r="M67" s="7"/>
    </row>
    <row r="68" spans="2:13">
      <c r="B68" s="3"/>
      <c r="C68" s="4"/>
      <c r="D68" s="4"/>
      <c r="E68" s="4"/>
      <c r="F68" s="4"/>
      <c r="G68" s="4"/>
      <c r="H68" s="4"/>
      <c r="I68" s="4"/>
      <c r="J68" s="4"/>
      <c r="K68" s="4"/>
      <c r="L68" s="4"/>
      <c r="M68" s="7"/>
    </row>
    <row r="69" spans="2:13">
      <c r="B69" s="3"/>
      <c r="C69" s="4"/>
      <c r="D69" s="4"/>
      <c r="E69" s="4"/>
      <c r="F69" s="4"/>
      <c r="G69" s="4"/>
      <c r="H69" s="4"/>
      <c r="I69" s="4"/>
      <c r="J69" s="4"/>
      <c r="K69" s="4"/>
      <c r="L69" s="4"/>
      <c r="M69" s="7"/>
    </row>
    <row r="70" spans="2:13">
      <c r="B70" s="3"/>
      <c r="C70" s="4"/>
      <c r="D70" s="4"/>
      <c r="E70" s="4"/>
      <c r="F70" s="4"/>
      <c r="G70" s="4"/>
      <c r="H70" s="4"/>
      <c r="I70" s="4"/>
      <c r="J70" s="4"/>
      <c r="K70" s="4"/>
      <c r="L70" s="4"/>
      <c r="M70" s="7"/>
    </row>
    <row r="71" spans="2:13">
      <c r="B71" s="3"/>
      <c r="C71" s="4"/>
      <c r="D71" s="4"/>
      <c r="E71" s="4"/>
      <c r="F71" s="4"/>
      <c r="G71" s="4"/>
      <c r="H71" s="4"/>
      <c r="I71" s="4"/>
      <c r="J71" s="4"/>
      <c r="K71" s="4"/>
      <c r="L71" s="4"/>
      <c r="M71" s="7"/>
    </row>
    <row r="72" spans="2:13">
      <c r="B72" s="3"/>
      <c r="D72" s="4"/>
      <c r="E72" s="4"/>
      <c r="F72" s="4"/>
      <c r="G72" s="4"/>
      <c r="H72" s="4"/>
      <c r="I72" s="4"/>
      <c r="J72" s="4"/>
      <c r="K72" s="4"/>
      <c r="L72" s="4"/>
      <c r="M72" s="7"/>
    </row>
    <row r="73" spans="2:13">
      <c r="B73" s="3"/>
      <c r="C73" s="4"/>
      <c r="D73" s="4"/>
      <c r="E73" s="4"/>
      <c r="F73" s="4"/>
      <c r="G73" s="4"/>
      <c r="H73" s="4"/>
      <c r="I73" s="4"/>
      <c r="J73" s="4"/>
      <c r="K73" s="4"/>
      <c r="L73" s="4"/>
      <c r="M73" s="7"/>
    </row>
    <row r="74" spans="2:13">
      <c r="B74" s="8"/>
      <c r="C74" s="5"/>
      <c r="D74" s="5"/>
      <c r="E74" s="5"/>
      <c r="F74" s="5"/>
      <c r="G74" s="5"/>
      <c r="H74" s="5"/>
      <c r="I74" s="5"/>
      <c r="J74" s="5"/>
      <c r="K74" s="5"/>
      <c r="L74" s="5"/>
      <c r="M74" s="6"/>
    </row>
    <row r="75" spans="2:13" ht="5.25" customHeight="1"/>
    <row r="92" spans="3:3">
      <c r="C92" s="21"/>
    </row>
    <row r="97" spans="3:3">
      <c r="C97" s="21"/>
    </row>
    <row r="98" spans="3:3">
      <c r="C98" s="20"/>
    </row>
    <row r="99" spans="3:3">
      <c r="C99" s="21"/>
    </row>
  </sheetData>
  <mergeCells count="1">
    <mergeCell ref="B2:M2"/>
  </mergeCells>
  <phoneticPr fontId="0" type="noConversion"/>
  <printOptions horizontalCentered="1"/>
  <pageMargins left="0.23622047244094491" right="0.19685039370078741" top="0.19685039370078741" bottom="0.35433070866141736" header="0.15748031496062992" footer="0"/>
  <headerFooter alignWithMargins="0">
    <oddFooter>&amp;C&amp;"Arial,Negrita"&amp;7Formato Hipotecario Banco Itau Chile, Versión Julio 2013 G.Senn. Prohibida la Reproducción Total o Parcial&amp;R&amp;7Página &amp;P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1</vt:lpstr>
      <vt:lpstr>2</vt:lpstr>
      <vt:lpstr>3</vt:lpstr>
      <vt:lpstr>4 N° de Rol SII</vt:lpstr>
      <vt:lpstr>5 Fotografias</vt:lpstr>
      <vt:lpstr>5 Fotografias (2)</vt:lpstr>
      <vt:lpstr>Planos - Satelital</vt:lpstr>
      <vt:lpstr>INSTRUCTIVO</vt:lpstr>
    </vt:vector>
  </TitlesOfParts>
  <Company>Banco del Desarrollo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Informe de Tasación</dc:title>
  <dc:creator>Tasaciones y Control Técnico</dc:creator>
  <cp:lastModifiedBy>Pablo</cp:lastModifiedBy>
  <cp:lastPrinted>2018-12-14T14:35:28Z</cp:lastPrinted>
  <dcterms:created xsi:type="dcterms:W3CDTF">1999-04-05T19:47:55Z</dcterms:created>
  <dcterms:modified xsi:type="dcterms:W3CDTF">2018-12-24T17:38:21Z</dcterms:modified>
</cp:coreProperties>
</file>