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asserrano/Desktop/Data Analytics JNS/Data Bootcamp/01_Challenge/"/>
    </mc:Choice>
  </mc:AlternateContent>
  <xr:revisionPtr revIDLastSave="0" documentId="13_ncr:1_{9E3D4329-9034-4D4E-BD56-8957856CFCC5}" xr6:coauthVersionLast="47" xr6:coauthVersionMax="47" xr10:uidLastSave="{00000000-0000-0000-0000-000000000000}"/>
  <bookViews>
    <workbookView xWindow="67600" yWindow="500" windowWidth="24920" windowHeight="20540" xr2:uid="{00000000-000D-0000-FFFF-FFFF00000000}"/>
  </bookViews>
  <sheets>
    <sheet name="Kickstarter" sheetId="1" r:id="rId1"/>
    <sheet name="Outcomes Based on Goals" sheetId="12" r:id="rId2"/>
    <sheet name="Theater Outcomes by Launch Date" sheetId="10" r:id="rId3"/>
    <sheet name="Extra Bar Graph" sheetId="14" r:id="rId4"/>
    <sheet name="Category Statistics" sheetId="3" r:id="rId5"/>
    <sheet name="Subcategory statistics" sheetId="4" r:id="rId6"/>
    <sheet name="Outcomes Based on Launch Date" sheetId="5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12" i="12"/>
  <c r="B11" i="12"/>
  <c r="B10" i="12"/>
  <c r="B9" i="12"/>
  <c r="B8" i="12"/>
  <c r="B7" i="12"/>
  <c r="B6" i="12"/>
  <c r="B5" i="12"/>
  <c r="B4" i="12"/>
  <c r="D2" i="12"/>
  <c r="D13" i="12"/>
  <c r="C13" i="12"/>
  <c r="C2" i="12"/>
  <c r="B13" i="12"/>
  <c r="B2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5" i="6"/>
  <c r="B3" i="6"/>
  <c r="B4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2" l="1"/>
  <c r="F8" i="12" s="1"/>
  <c r="E4" i="12"/>
  <c r="H4" i="12" s="1"/>
  <c r="E12" i="12"/>
  <c r="F12" i="12" s="1"/>
  <c r="E5" i="12"/>
  <c r="G5" i="12" s="1"/>
  <c r="E9" i="12"/>
  <c r="F9" i="12" s="1"/>
  <c r="E13" i="12"/>
  <c r="H13" i="12" s="1"/>
  <c r="E6" i="12"/>
  <c r="F6" i="12" s="1"/>
  <c r="E10" i="12"/>
  <c r="H10" i="12" s="1"/>
  <c r="E2" i="12"/>
  <c r="H2" i="12" s="1"/>
  <c r="E7" i="12"/>
  <c r="G7" i="12" s="1"/>
  <c r="E11" i="12"/>
  <c r="G11" i="12" s="1"/>
  <c r="E3" i="12"/>
  <c r="G3" i="12" s="1"/>
  <c r="G13" i="12" l="1"/>
  <c r="F2" i="12"/>
  <c r="F11" i="12"/>
  <c r="G2" i="12"/>
  <c r="H8" i="12"/>
  <c r="F4" i="12"/>
  <c r="F7" i="12"/>
  <c r="G9" i="12"/>
  <c r="G8" i="12"/>
  <c r="H6" i="12"/>
  <c r="H9" i="12"/>
  <c r="H3" i="12"/>
  <c r="F5" i="12"/>
  <c r="G6" i="12"/>
  <c r="G12" i="12"/>
  <c r="H5" i="12"/>
  <c r="H11" i="12"/>
  <c r="G4" i="12"/>
  <c r="F3" i="12"/>
  <c r="G10" i="12"/>
  <c r="H12" i="12"/>
  <c r="F10" i="12"/>
  <c r="F13" i="12"/>
  <c r="H7" i="12"/>
</calcChain>
</file>

<file path=xl/sharedStrings.xml><?xml version="1.0" encoding="utf-8"?>
<sst xmlns="http://schemas.openxmlformats.org/spreadsheetml/2006/main" count="33053" uniqueCount="8408">
  <si>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</si>
  <si>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</si>
  <si>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</si>
  <si>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</si>
  <si>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</si>
  <si>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</si>
  <si>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</si>
  <si>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</si>
  <si>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</si>
  <si>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</si>
  <si>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</si>
  <si>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</si>
  <si>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</si>
  <si>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</si>
  <si>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</si>
  <si>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</si>
  <si>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</si>
  <si>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</si>
  <si>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</si>
  <si>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</si>
  <si>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</si>
  <si>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</si>
  <si>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</si>
  <si>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</si>
  <si>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</si>
  <si>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</si>
  <si>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</si>
  <si>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</si>
  <si>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</si>
  <si>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</si>
  <si>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</si>
  <si>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</si>
  <si>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</si>
  <si>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</si>
  <si>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</si>
  <si>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</si>
  <si>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</si>
  <si>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</si>
  <si>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</si>
  <si>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</si>
  <si>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</si>
  <si>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</si>
  <si>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</si>
  <si>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</si>
  <si>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</si>
  <si>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</si>
  <si>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</si>
  <si>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</si>
  <si>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</si>
  <si>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</si>
  <si>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</si>
  <si>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</si>
  <si>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</si>
  <si>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</si>
  <si>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</si>
  <si>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</si>
  <si>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</si>
  <si>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</si>
  <si>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</si>
  <si>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</si>
  <si>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</si>
  <si>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</si>
  <si>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</si>
  <si>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</si>
  <si>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</si>
  <si>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</si>
  <si>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</si>
  <si>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</si>
  <si>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</si>
  <si>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</si>
  <si>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</si>
  <si>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</si>
  <si>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</si>
  <si>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</si>
  <si>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</si>
  <si>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</si>
  <si>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</si>
  <si>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</si>
  <si>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</si>
  <si>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</si>
  <si>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</si>
  <si>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</si>
  <si>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</si>
  <si>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</si>
  <si>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</si>
  <si>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</si>
  <si>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</si>
  <si>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</si>
  <si>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</si>
  <si>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</si>
  <si>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</si>
  <si>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</si>
  <si>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</si>
  <si>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</si>
  <si>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</si>
  <si>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</si>
  <si>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</si>
  <si>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</si>
  <si>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</si>
  <si>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</si>
  <si>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</si>
  <si>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</si>
  <si>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</si>
  <si>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</si>
  <si>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</si>
  <si>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</si>
  <si>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</si>
  <si>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</si>
  <si>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</si>
  <si>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</si>
  <si>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</si>
  <si>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</si>
  <si>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</si>
  <si>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</si>
  <si>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</si>
  <si>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</si>
  <si>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</si>
  <si>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</si>
  <si>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</si>
  <si>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</si>
  <si>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</si>
  <si>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</si>
  <si>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</si>
  <si>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</si>
  <si>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</si>
  <si>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</si>
  <si>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</si>
  <si>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</si>
  <si>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</si>
  <si>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</si>
  <si>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</si>
  <si>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</si>
  <si>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</si>
  <si>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</si>
  <si>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</si>
  <si>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</si>
  <si>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</si>
  <si>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</si>
  <si>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</si>
  <si>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</si>
  <si>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</si>
  <si>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</si>
  <si>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</si>
  <si>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</si>
  <si>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</si>
  <si>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</si>
  <si>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</si>
  <si>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</si>
  <si>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</si>
  <si>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</si>
  <si>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</si>
  <si>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</si>
  <si>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</si>
  <si>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</si>
  <si>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</si>
  <si>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</si>
  <si>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</si>
  <si>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</si>
  <si>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</si>
  <si>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</si>
  <si>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</si>
  <si>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</si>
  <si>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</si>
  <si>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</si>
  <si>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</si>
  <si>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</si>
  <si>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</si>
  <si>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</si>
  <si>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</si>
  <si>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</si>
  <si>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</si>
  <si>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</si>
  <si>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</si>
  <si>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</si>
  <si>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</si>
  <si>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</si>
  <si>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</si>
  <si>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</si>
  <si>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</si>
  <si>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</si>
  <si>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</si>
  <si>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</si>
  <si>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</si>
  <si>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</si>
  <si>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</si>
  <si>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</si>
  <si>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</si>
  <si>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</si>
  <si>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</si>
  <si>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</si>
  <si>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</si>
  <si>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</si>
  <si>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</si>
  <si>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</si>
  <si>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</si>
  <si>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</si>
  <si>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</si>
  <si>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</si>
  <si>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</si>
  <si>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</si>
  <si>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</si>
  <si>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</si>
  <si>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</si>
  <si>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</si>
  <si>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</si>
  <si>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</si>
  <si>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</si>
  <si>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</si>
  <si>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</si>
  <si>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</si>
  <si>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</si>
  <si>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</si>
  <si>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</si>
  <si>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</si>
  <si>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</si>
  <si>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</si>
  <si>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</si>
  <si>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</si>
  <si>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</si>
  <si>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</si>
  <si>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</si>
  <si>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</si>
  <si>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</si>
  <si>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</si>
  <si>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</si>
  <si>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</si>
  <si>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</si>
  <si>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</si>
  <si>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</si>
  <si>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</si>
  <si>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</si>
  <si>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</si>
  <si>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</si>
  <si>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</si>
  <si>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</si>
  <si>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</si>
  <si>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</si>
  <si>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</si>
  <si>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</si>
  <si>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</si>
  <si>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</si>
  <si>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</si>
  <si>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</si>
  <si>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</si>
  <si>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</si>
  <si>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</si>
  <si>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</si>
  <si>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</si>
  <si>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</si>
  <si>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</si>
  <si>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</si>
  <si>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</si>
  <si>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</si>
  <si>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</si>
  <si>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</si>
  <si>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</si>
  <si>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</si>
  <si>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</si>
  <si>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</si>
  <si>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</si>
  <si>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</si>
  <si>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</si>
  <si>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</si>
  <si>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</si>
  <si>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</si>
  <si>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</si>
  <si>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</si>
  <si>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</si>
  <si>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</si>
  <si>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</si>
  <si>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</si>
  <si>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</si>
  <si>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</si>
  <si>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</si>
  <si>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</si>
  <si>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</si>
  <si>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</si>
  <si>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</si>
  <si>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</si>
  <si>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</si>
  <si>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</si>
  <si>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</si>
  <si>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</si>
  <si>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</si>
  <si>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</si>
  <si>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</si>
  <si>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</si>
  <si>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</si>
  <si>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</si>
  <si>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</si>
  <si>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</si>
  <si>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</si>
  <si>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</si>
  <si>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</si>
  <si>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</si>
  <si>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</si>
  <si>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</si>
  <si>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</si>
  <si>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</si>
  <si>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</si>
  <si>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</si>
  <si>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</si>
  <si>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</si>
  <si>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</si>
  <si>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</si>
  <si>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</si>
  <si>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</si>
  <si>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</si>
  <si>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</si>
  <si>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</si>
  <si>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</si>
  <si>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</si>
  <si>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</si>
  <si>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</si>
  <si>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</si>
  <si>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</si>
  <si>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</si>
  <si>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</si>
  <si>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</si>
  <si>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</si>
  <si>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</si>
  <si>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</si>
  <si>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</si>
  <si>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</si>
  <si>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</si>
  <si>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</si>
  <si>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</si>
  <si>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</si>
  <si>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</si>
  <si>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</si>
  <si>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</si>
  <si>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</si>
  <si>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</si>
  <si>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</si>
  <si>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</si>
  <si>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</si>
  <si>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</si>
  <si>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</si>
  <si>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</si>
  <si>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</si>
  <si>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</si>
  <si>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</si>
  <si>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</si>
  <si>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</si>
  <si>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</si>
  <si>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</si>
  <si>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</si>
  <si>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</si>
  <si>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</si>
  <si>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</si>
  <si>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</si>
  <si>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</si>
  <si>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</si>
  <si>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</si>
  <si>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</si>
  <si>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</si>
  <si>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</si>
  <si>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</si>
  <si>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</si>
  <si>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</si>
  <si>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</si>
  <si>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</si>
  <si>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</si>
  <si>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</si>
  <si>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</si>
  <si>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</si>
  <si>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</si>
  <si>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</si>
  <si>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</si>
  <si>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</si>
  <si>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</si>
  <si>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</si>
  <si>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</si>
  <si>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</si>
  <si>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</si>
  <si>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</si>
  <si>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</si>
  <si>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</si>
  <si>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</si>
  <si>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</si>
  <si>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</si>
  <si>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</si>
  <si>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</si>
  <si>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</si>
  <si>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</si>
  <si>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</si>
  <si>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</si>
  <si>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</si>
  <si>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</si>
  <si>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</si>
  <si>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</si>
  <si>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</si>
  <si>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</si>
  <si>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</si>
  <si>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</si>
  <si>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</si>
  <si>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</si>
  <si>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</si>
  <si>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</si>
  <si>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</si>
  <si>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</si>
  <si>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</si>
  <si>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</si>
  <si>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</si>
  <si>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</si>
  <si>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</si>
  <si>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</si>
  <si>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</si>
  <si>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</si>
  <si>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</si>
  <si>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</si>
  <si>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</si>
  <si>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</si>
  <si>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</si>
  <si>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</si>
  <si>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</si>
  <si>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</si>
  <si>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</si>
  <si>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</si>
  <si>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</si>
  <si>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</si>
  <si>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</si>
  <si>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</si>
  <si>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</si>
  <si>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</si>
  <si>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</si>
  <si>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</si>
  <si>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</si>
  <si>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</si>
  <si>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</si>
  <si>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</si>
  <si>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</si>
  <si>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</si>
  <si>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</si>
  <si>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</si>
  <si>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</si>
  <si>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</si>
  <si>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</si>
  <si>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</si>
  <si>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</si>
  <si>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</si>
  <si>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</si>
  <si>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</si>
  <si>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</si>
  <si>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</si>
  <si>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</si>
  <si>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</si>
  <si>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</si>
  <si>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</si>
  <si>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</si>
  <si>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</si>
  <si>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</si>
  <si>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</si>
  <si>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</si>
  <si>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</si>
  <si>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</si>
  <si>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</si>
  <si>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</si>
  <si>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</si>
  <si>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</si>
  <si>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</si>
  <si>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</si>
  <si>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</si>
  <si>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</si>
  <si>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</si>
  <si>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</si>
  <si>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</si>
  <si>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</si>
  <si>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</si>
  <si>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</si>
  <si>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</si>
  <si>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</si>
  <si>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</si>
  <si>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</si>
  <si>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</si>
  <si>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</si>
  <si>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</si>
  <si>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</si>
  <si>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</si>
  <si>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</si>
  <si>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</si>
  <si>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</si>
  <si>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</si>
  <si>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</si>
  <si>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</si>
  <si>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</si>
  <si>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</si>
  <si>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</si>
  <si>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</si>
  <si>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</si>
  <si>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</si>
  <si>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</si>
  <si>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</si>
  <si>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</si>
  <si>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</si>
  <si>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</si>
  <si>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</si>
  <si>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</si>
  <si>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</si>
  <si>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</si>
  <si>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</si>
  <si>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</si>
  <si>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</si>
  <si>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</si>
  <si>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</si>
  <si>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</si>
  <si>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</si>
  <si>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</si>
  <si>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</si>
  <si>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</si>
  <si>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</si>
  <si>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</si>
  <si>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</si>
  <si>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</si>
  <si>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</si>
  <si>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</si>
  <si>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</si>
  <si>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</si>
  <si>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</si>
  <si>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</si>
  <si>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</si>
  <si>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</si>
  <si>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</si>
  <si>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</si>
  <si>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</si>
  <si>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</si>
  <si>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</si>
  <si>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</si>
  <si>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</si>
  <si>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</si>
  <si>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</si>
  <si>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</si>
  <si>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</si>
  <si>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</si>
  <si>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</si>
  <si>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</si>
  <si>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</si>
  <si>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</si>
  <si>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</si>
  <si>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</si>
  <si>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</si>
  <si>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</si>
  <si>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</si>
  <si>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</si>
  <si>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</si>
  <si>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</si>
  <si>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</si>
  <si>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</si>
  <si>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</si>
  <si>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</si>
  <si>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</si>
  <si>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</si>
  <si>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</si>
  <si>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</si>
  <si>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</si>
  <si>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</si>
  <si>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</si>
  <si>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</si>
  <si>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</si>
  <si>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</si>
  <si>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</si>
  <si>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</si>
  <si>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</si>
  <si>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</si>
  <si>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</si>
  <si>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</si>
  <si>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</si>
  <si>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</si>
  <si>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</si>
  <si>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</si>
  <si>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</si>
  <si>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</si>
  <si>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</si>
  <si>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</si>
  <si>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</si>
  <si>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</si>
  <si>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</si>
  <si>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</si>
  <si>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</si>
  <si>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</si>
  <si>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</si>
  <si>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</si>
  <si>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</si>
  <si>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</si>
  <si>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</si>
  <si>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</si>
  <si>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</si>
  <si>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</si>
  <si>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</si>
  <si>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</si>
  <si>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</si>
  <si>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</si>
  <si>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</si>
  <si>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</si>
  <si>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</si>
  <si>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</si>
  <si>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</si>
  <si>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</si>
  <si>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</si>
  <si>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</si>
  <si>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</si>
  <si>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</si>
  <si>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</si>
  <si>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</si>
  <si>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</si>
  <si>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</si>
  <si>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</si>
  <si>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</si>
  <si>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</si>
  <si>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</si>
  <si>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</si>
  <si>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</si>
  <si>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</si>
  <si>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</si>
  <si>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</si>
  <si>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</si>
  <si>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</si>
  <si>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</si>
  <si>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</si>
  <si>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</si>
  <si>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</si>
  <si>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</si>
  <si>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</si>
  <si>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</si>
  <si>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</si>
  <si>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</si>
  <si>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</si>
  <si>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</si>
  <si>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</si>
  <si>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</si>
  <si>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</si>
  <si>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</si>
  <si>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</si>
  <si>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</si>
  <si>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</si>
  <si>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</si>
  <si>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</si>
  <si>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</si>
  <si>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</si>
  <si>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</si>
  <si>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</si>
  <si>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</si>
  <si>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</si>
  <si>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</si>
  <si>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</si>
  <si>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</si>
  <si>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</si>
  <si>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</si>
  <si>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</si>
  <si>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</si>
  <si>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</si>
  <si>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</si>
  <si>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</si>
  <si>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</si>
  <si>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</si>
  <si>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</si>
  <si>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</si>
  <si>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</si>
  <si>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</si>
  <si>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</si>
  <si>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</si>
  <si>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</si>
  <si>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</si>
  <si>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</si>
  <si>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</si>
  <si>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</si>
  <si>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</si>
  <si>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</si>
  <si>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</si>
  <si>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</si>
  <si>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</si>
  <si>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</si>
  <si>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</si>
  <si>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</si>
  <si>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</si>
  <si>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</si>
  <si>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</si>
  <si>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</si>
  <si>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</si>
  <si>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</si>
  <si>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</si>
  <si>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</si>
  <si>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</si>
  <si>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</si>
  <si>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</si>
  <si>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</si>
  <si>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</si>
  <si>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</si>
  <si>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</si>
  <si>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</si>
  <si>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</si>
  <si>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</si>
  <si>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</si>
  <si>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</si>
  <si>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</si>
  <si>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</si>
  <si>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</si>
  <si>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</si>
  <si>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</si>
  <si>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</si>
  <si>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</si>
  <si>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</si>
  <si>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</si>
  <si>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</si>
  <si>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</si>
  <si>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</si>
  <si>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</si>
  <si>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</si>
  <si>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</si>
  <si>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</si>
  <si>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</si>
  <si>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</si>
  <si>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</si>
  <si>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</si>
  <si>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</si>
  <si>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</si>
  <si>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</si>
  <si>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</si>
  <si>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</si>
  <si>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</si>
  <si>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</si>
  <si>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</si>
  <si>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</si>
  <si>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</si>
  <si>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</si>
  <si>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</si>
  <si>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</si>
  <si>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</si>
  <si>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</si>
  <si>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</si>
  <si>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</si>
  <si>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</si>
  <si>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</si>
  <si>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</si>
  <si>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</si>
  <si>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</si>
  <si>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</si>
  <si>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</si>
  <si>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</si>
  <si>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</si>
  <si>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</si>
  <si>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</si>
  <si>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</si>
  <si>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</si>
  <si>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</si>
  <si>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</si>
  <si>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</si>
  <si>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</si>
  <si>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</si>
  <si>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</si>
  <si>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</si>
  <si>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</si>
  <si>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</si>
  <si>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</si>
  <si>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</si>
  <si>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</si>
  <si>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</si>
  <si>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</si>
  <si>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</si>
  <si>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</si>
  <si>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</si>
  <si>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</si>
  <si>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</si>
  <si>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</si>
  <si>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</si>
  <si>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</si>
  <si>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</si>
  <si>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</si>
  <si>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</si>
  <si>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</si>
  <si>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</si>
  <si>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</si>
  <si>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</si>
  <si>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</si>
  <si>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</si>
  <si>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</si>
  <si>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</si>
  <si>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</si>
  <si>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</si>
  <si>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</si>
  <si>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</si>
  <si>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</si>
  <si>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</si>
  <si>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</si>
  <si>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</si>
  <si>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</si>
  <si>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</si>
  <si>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</si>
  <si>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</si>
  <si>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</si>
  <si>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</si>
  <si>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</si>
  <si>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</si>
  <si>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</si>
  <si>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</si>
  <si>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</si>
  <si>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</si>
  <si>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</si>
  <si>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</si>
  <si>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</si>
  <si>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</si>
  <si>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</si>
  <si>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</si>
  <si>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</si>
  <si>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</si>
  <si>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</si>
  <si>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</si>
  <si>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</si>
  <si>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</si>
  <si>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</si>
  <si>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</si>
  <si>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</si>
  <si>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</si>
  <si>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</si>
  <si>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</si>
  <si>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</si>
  <si>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</si>
  <si>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</si>
  <si>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</si>
  <si>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</si>
  <si>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</si>
  <si>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</si>
  <si>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</si>
  <si>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</si>
  <si>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</si>
  <si>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</si>
  <si>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</si>
  <si>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</si>
  <si>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</si>
  <si>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</si>
  <si>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</si>
  <si>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</si>
  <si>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</si>
  <si>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</si>
  <si>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</si>
  <si>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</si>
  <si>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</si>
  <si>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</si>
  <si>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</si>
  <si>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</si>
  <si>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</si>
  <si>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</si>
  <si>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</si>
  <si>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</si>
  <si>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</si>
  <si>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</si>
  <si>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</si>
  <si>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</si>
  <si>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</si>
  <si>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</si>
  <si>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</si>
  <si>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</si>
  <si>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</si>
  <si>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</si>
  <si>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</si>
  <si>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</si>
  <si>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</si>
  <si>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</si>
  <si>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</si>
  <si>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</si>
  <si>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</si>
  <si>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</si>
  <si>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</si>
  <si>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</si>
  <si>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</si>
  <si>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</si>
  <si>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</si>
  <si>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</si>
  <si>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</si>
  <si>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</si>
  <si>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</si>
  <si>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</si>
  <si>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</si>
  <si>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</si>
  <si>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</si>
  <si>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</si>
  <si>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</si>
  <si>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</si>
  <si>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</si>
  <si>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</si>
  <si>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</si>
  <si>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</si>
  <si>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</si>
  <si>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</si>
  <si>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</si>
  <si>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</si>
  <si>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</si>
  <si>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</si>
  <si>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</si>
  <si>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</si>
  <si>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</si>
  <si>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</si>
  <si>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</si>
  <si>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</si>
  <si>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</si>
  <si>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</si>
  <si>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</si>
  <si>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</si>
  <si>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</si>
  <si>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</si>
  <si>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</si>
  <si>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</si>
  <si>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</si>
  <si>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</si>
  <si>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</si>
  <si>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</si>
  <si>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</si>
  <si>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</si>
  <si>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</si>
  <si>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</si>
  <si>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</si>
  <si>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</si>
  <si>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</si>
  <si>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</si>
  <si>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</si>
  <si>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</si>
  <si>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</si>
  <si>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</si>
  <si>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</si>
  <si>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</si>
  <si>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</si>
  <si>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</si>
  <si>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</si>
  <si>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</si>
  <si>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</si>
  <si>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</si>
  <si>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</si>
  <si>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</si>
  <si>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</si>
  <si>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</si>
  <si>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</si>
  <si>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</si>
  <si>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</si>
  <si>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</si>
  <si>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</si>
  <si>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</si>
  <si>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</si>
  <si>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</si>
  <si>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</si>
  <si>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</si>
  <si>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</si>
  <si>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</si>
  <si>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</si>
  <si>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</si>
  <si>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</si>
  <si>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</si>
  <si>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</si>
  <si>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</si>
  <si>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</si>
  <si>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</si>
  <si>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</si>
  <si>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</si>
  <si>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</si>
  <si>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</si>
  <si>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</si>
  <si>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</si>
  <si>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</si>
  <si>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</si>
  <si>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</si>
  <si>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</si>
  <si>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</si>
  <si>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</si>
  <si>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</si>
  <si>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</si>
  <si>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</si>
  <si>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</si>
  <si>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</si>
  <si>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</si>
  <si>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</si>
  <si>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</si>
  <si>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</si>
  <si>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</si>
  <si>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</si>
  <si>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</si>
  <si>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</si>
  <si>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</si>
  <si>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</si>
  <si>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</si>
  <si>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</si>
  <si>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</si>
  <si>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</si>
  <si>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</si>
  <si>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</si>
  <si>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</si>
  <si>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</si>
  <si>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</si>
  <si>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</si>
  <si>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</si>
  <si>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</si>
  <si>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</si>
  <si>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</si>
  <si>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</si>
  <si>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</si>
  <si>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</si>
  <si>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</si>
  <si>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</si>
  <si>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</si>
  <si>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</si>
  <si>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</si>
  <si>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</si>
  <si>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</si>
  <si>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</si>
  <si>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</si>
  <si>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</si>
  <si>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</si>
  <si>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</si>
  <si>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</si>
  <si>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</si>
  <si>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</si>
  <si>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</si>
  <si>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</si>
  <si>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</si>
  <si>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</si>
  <si>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</si>
  <si>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</si>
  <si>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</si>
  <si>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</si>
  <si>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</si>
  <si>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</si>
  <si>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</si>
  <si>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</si>
  <si>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</si>
  <si>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</si>
  <si>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</si>
  <si>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</si>
  <si>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</si>
  <si>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</si>
  <si>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</si>
  <si>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</si>
  <si>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</si>
  <si>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</si>
  <si>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</si>
  <si>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</si>
  <si>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</si>
  <si>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</si>
  <si>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</si>
  <si>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</si>
  <si>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</si>
  <si>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</si>
  <si>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</si>
  <si>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</si>
  <si>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</si>
  <si>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</si>
  <si>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</si>
  <si>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</si>
  <si>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</si>
  <si>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</si>
  <si>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</si>
  <si>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</si>
  <si>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</si>
  <si>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</si>
  <si>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</si>
  <si>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</si>
  <si>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</si>
  <si>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</si>
  <si>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</si>
  <si>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</si>
  <si>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</si>
  <si>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</si>
  <si>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</si>
  <si>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</si>
  <si>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</si>
  <si>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</si>
  <si>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</si>
  <si>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</si>
  <si>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</si>
  <si>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</si>
  <si>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</si>
  <si>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</si>
  <si>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</si>
  <si>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</si>
  <si>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</si>
  <si>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</si>
  <si>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</si>
  <si>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</si>
  <si>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</si>
  <si>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</si>
  <si>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</si>
  <si>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</si>
  <si>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</si>
  <si>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</si>
  <si>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</si>
  <si>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</si>
  <si>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</si>
  <si>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</si>
  <si>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</si>
  <si>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</si>
  <si>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</si>
  <si>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</si>
  <si>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</si>
  <si>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</si>
  <si>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</si>
  <si>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</si>
  <si>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</si>
  <si>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</si>
  <si>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</si>
  <si>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</si>
  <si>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</si>
  <si>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</si>
  <si>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</si>
  <si>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</si>
  <si>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</si>
  <si>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</si>
  <si>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</si>
  <si>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</si>
  <si>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</si>
  <si>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</si>
  <si>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</si>
  <si>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</si>
  <si>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</si>
  <si>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</si>
  <si>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</si>
  <si>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</si>
  <si>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</si>
  <si>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</si>
  <si>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</si>
  <si>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</si>
  <si>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</si>
  <si>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</si>
  <si>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</si>
  <si>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</si>
  <si>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</si>
  <si>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</si>
  <si>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</si>
  <si>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</si>
  <si>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</si>
  <si>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</si>
  <si>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</si>
  <si>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</si>
  <si>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</si>
  <si>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</si>
  <si>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</si>
  <si>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</si>
  <si>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</si>
  <si>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</si>
  <si>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</si>
  <si>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</si>
  <si>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</si>
  <si>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</si>
  <si>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</si>
  <si>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</si>
  <si>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</si>
  <si>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</si>
  <si>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</si>
  <si>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</si>
  <si>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</si>
  <si>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</si>
  <si>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</si>
  <si>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</si>
  <si>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</si>
  <si>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</si>
  <si>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</si>
  <si>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</si>
  <si>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</si>
  <si>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</si>
  <si>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</si>
  <si>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</si>
  <si>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</si>
  <si>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</si>
  <si>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</si>
  <si>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</si>
  <si>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</si>
  <si>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</si>
  <si>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</si>
  <si>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</si>
  <si>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</si>
  <si>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</si>
  <si>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</si>
  <si>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</si>
  <si>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</si>
  <si>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</si>
  <si>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</si>
  <si>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</si>
  <si>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</si>
  <si>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</si>
  <si>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</si>
  <si>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</si>
  <si>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</si>
  <si>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</si>
  <si>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</si>
  <si>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</si>
  <si>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</si>
  <si>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</si>
  <si>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</si>
  <si>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</si>
  <si>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</si>
  <si>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</si>
  <si>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</si>
  <si>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</si>
  <si>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</si>
  <si>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</si>
  <si>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</si>
  <si>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</si>
  <si>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</si>
  <si>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</si>
  <si>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</si>
  <si>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</si>
  <si>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</si>
  <si>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</si>
  <si>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</si>
  <si>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</si>
  <si>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</si>
  <si>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</si>
  <si>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</si>
  <si>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</si>
  <si>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</si>
  <si>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</si>
  <si>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</si>
  <si>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</si>
  <si>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</si>
  <si>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</si>
  <si>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</si>
  <si>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</si>
  <si>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</si>
  <si>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</si>
  <si>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</si>
  <si>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</si>
  <si>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</si>
  <si>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</si>
  <si>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</si>
  <si>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</si>
  <si>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</si>
  <si>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</si>
  <si>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</si>
  <si>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</si>
  <si>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</si>
  <si>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</si>
  <si>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</si>
  <si>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</si>
  <si>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</si>
  <si>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</si>
  <si>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</si>
  <si>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</si>
  <si>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</si>
  <si>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</si>
  <si>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</si>
  <si>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</si>
  <si>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</si>
  <si>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</si>
  <si>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</si>
  <si>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</si>
  <si>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</si>
  <si>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</si>
  <si>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</si>
  <si>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</si>
  <si>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</si>
  <si>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</si>
  <si>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</si>
  <si>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</si>
  <si>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</si>
  <si>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</si>
  <si>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</si>
  <si>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</si>
  <si>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</si>
  <si>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</si>
  <si>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</si>
  <si>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</si>
  <si>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</si>
  <si>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</si>
  <si>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</si>
  <si>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</si>
  <si>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</si>
  <si>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</si>
  <si>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</si>
  <si>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</si>
  <si>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</si>
  <si>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</si>
  <si>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</si>
  <si>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</si>
  <si>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</si>
  <si>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</si>
  <si>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</si>
  <si>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</si>
  <si>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</si>
  <si>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</si>
  <si>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</si>
  <si>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</si>
  <si>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</si>
  <si>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</si>
  <si>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</si>
  <si>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</si>
  <si>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</si>
  <si>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</si>
  <si>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</si>
  <si>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</si>
  <si>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</si>
  <si>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</si>
  <si>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</si>
  <si>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</si>
  <si>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</si>
  <si>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</si>
  <si>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</si>
  <si>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</si>
  <si>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</si>
  <si>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</si>
  <si>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</si>
  <si>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</si>
  <si>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</si>
  <si>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</si>
  <si>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</si>
  <si>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</si>
  <si>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</si>
  <si>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</si>
  <si>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</si>
  <si>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</si>
  <si>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</si>
  <si>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</si>
  <si>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</si>
  <si>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</si>
  <si>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</si>
  <si>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</si>
  <si>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</si>
  <si>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</si>
  <si>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</si>
  <si>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</si>
  <si>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</si>
  <si>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</si>
  <si>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</si>
  <si>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</si>
  <si>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</si>
  <si>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</si>
  <si>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</si>
  <si>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</si>
  <si>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</si>
  <si>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</si>
  <si>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</si>
  <si>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</si>
  <si>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</si>
  <si>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</si>
  <si>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</si>
  <si>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</si>
  <si>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</si>
  <si>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</si>
  <si>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</si>
  <si>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</si>
  <si>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</si>
  <si>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</si>
  <si>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</si>
  <si>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</si>
  <si>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</si>
  <si>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</si>
  <si>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</si>
  <si>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</si>
  <si>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</si>
  <si>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</si>
  <si>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</si>
  <si>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</si>
  <si>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</si>
  <si>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</si>
  <si>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</si>
  <si>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</si>
  <si>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</si>
  <si>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</si>
  <si>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</si>
  <si>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</si>
  <si>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</si>
  <si>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</si>
  <si>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</si>
  <si>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</si>
  <si>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</si>
  <si>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</si>
  <si>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</si>
  <si>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</si>
  <si>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</si>
  <si>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</si>
  <si>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</si>
  <si>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</si>
  <si>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</si>
  <si>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</si>
  <si>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</si>
  <si>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</si>
  <si>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</si>
  <si>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</si>
  <si>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</si>
  <si>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</si>
  <si>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</si>
  <si>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</si>
  <si>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</si>
  <si>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</si>
  <si>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</si>
  <si>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</si>
  <si>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</si>
  <si>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</si>
  <si>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</si>
  <si>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</si>
  <si>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</si>
  <si>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</si>
  <si>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</si>
  <si>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</si>
  <si>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</si>
  <si>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</si>
  <si>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</si>
  <si>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</si>
  <si>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</si>
  <si>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</si>
  <si>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</si>
  <si>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</si>
  <si>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</si>
  <si>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</si>
  <si>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</si>
  <si>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</si>
  <si>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</si>
  <si>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</si>
  <si>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</si>
  <si>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</si>
  <si>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</si>
  <si>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</si>
  <si>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</si>
  <si>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</si>
  <si>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</si>
  <si>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</si>
  <si>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</si>
  <si>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</si>
  <si>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</si>
  <si>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</si>
  <si>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</si>
  <si>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</si>
  <si>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</si>
  <si>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</si>
  <si>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</si>
  <si>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</si>
  <si>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</si>
  <si>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</si>
  <si>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</si>
  <si>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</si>
  <si>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</si>
  <si>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</si>
  <si>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</si>
  <si>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</si>
  <si>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</si>
  <si>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</si>
  <si>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</si>
  <si>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</si>
  <si>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</si>
  <si>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</si>
  <si>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</si>
  <si>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</si>
  <si>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</si>
  <si>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</si>
  <si>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</si>
  <si>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</si>
  <si>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</si>
  <si>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</si>
  <si>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</si>
  <si>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</si>
  <si>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</si>
  <si>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</si>
  <si>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</si>
  <si>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</si>
  <si>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</si>
  <si>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</si>
  <si>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</si>
  <si>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</si>
  <si>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</si>
  <si>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</si>
  <si>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</si>
  <si>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</si>
  <si>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</si>
  <si>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</si>
  <si>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</si>
  <si>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</si>
  <si>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</si>
  <si>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</si>
  <si>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</si>
  <si>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</si>
  <si>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</si>
  <si>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</si>
  <si>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</si>
  <si>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</si>
  <si>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</si>
  <si>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</si>
  <si>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</si>
  <si>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</si>
  <si>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</si>
  <si>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</si>
  <si>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</si>
  <si>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</si>
  <si>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</si>
  <si>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</si>
  <si>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</si>
  <si>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</si>
  <si>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</si>
  <si>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</si>
  <si>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</si>
  <si>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</si>
  <si>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</si>
  <si>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</si>
  <si>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</si>
  <si>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</si>
  <si>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</si>
  <si>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</si>
  <si>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</si>
  <si>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</si>
  <si>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</si>
  <si>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</si>
  <si>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</si>
  <si>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</si>
  <si>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</si>
  <si>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</si>
  <si>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</si>
  <si>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</si>
  <si>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</si>
  <si>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</si>
  <si>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</si>
  <si>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</si>
  <si>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</si>
  <si>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</si>
  <si>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</si>
  <si>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</si>
  <si>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</si>
  <si>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</si>
  <si>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</si>
  <si>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</si>
  <si>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</si>
  <si>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</si>
  <si>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</si>
  <si>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</si>
  <si>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</si>
  <si>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</si>
  <si>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</si>
  <si>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</si>
  <si>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</si>
  <si>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</si>
  <si>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</si>
  <si>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</si>
  <si>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</si>
  <si>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</si>
  <si>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</si>
  <si>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</si>
  <si>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</si>
  <si>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</si>
  <si>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</si>
  <si>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</si>
  <si>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</si>
  <si>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</si>
  <si>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</si>
  <si>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</si>
  <si>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</si>
  <si>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</si>
  <si>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</si>
  <si>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</si>
  <si>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</si>
  <si>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</si>
  <si>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</si>
  <si>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</si>
  <si>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</si>
  <si>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</si>
  <si>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</si>
  <si>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</si>
  <si>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</si>
  <si>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</si>
  <si>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</si>
  <si>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</si>
  <si>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</si>
  <si>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</si>
  <si>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</si>
  <si>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</si>
  <si>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</si>
  <si>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</si>
  <si>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</si>
  <si>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</si>
  <si>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</si>
  <si>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</si>
  <si>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</si>
  <si>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</si>
  <si>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</si>
  <si>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</si>
  <si>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</si>
  <si>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</si>
  <si>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</si>
  <si>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</si>
  <si>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</si>
  <si>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</si>
  <si>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</si>
  <si>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</si>
  <si>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</si>
  <si>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</si>
  <si>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</si>
  <si>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</si>
  <si>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</si>
  <si>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</si>
  <si>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</si>
  <si>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</si>
  <si>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</si>
  <si>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</si>
  <si>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</si>
  <si>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</si>
  <si>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</si>
  <si>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</si>
  <si>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</si>
  <si>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</si>
  <si>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</si>
  <si>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</si>
  <si>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</si>
  <si>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</si>
  <si>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</si>
  <si>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</si>
  <si>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</si>
  <si>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</si>
  <si>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</si>
  <si>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</si>
  <si>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</si>
  <si>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</si>
  <si>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</si>
  <si>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</si>
  <si>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</si>
  <si>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</si>
  <si>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</si>
  <si>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</si>
  <si>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</si>
  <si>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</si>
  <si>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</si>
  <si>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</si>
  <si>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</si>
  <si>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</si>
  <si>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</si>
  <si>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</si>
  <si>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</si>
  <si>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</si>
  <si>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</si>
  <si>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</si>
  <si>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</si>
  <si>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</si>
  <si>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</si>
  <si>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</si>
  <si>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</si>
  <si>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</si>
  <si>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</si>
  <si>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</si>
  <si>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</si>
  <si>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</si>
  <si>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</si>
  <si>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</si>
  <si>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</si>
  <si>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</si>
  <si>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</si>
  <si>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</si>
  <si>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</si>
  <si>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</si>
  <si>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</si>
  <si>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</si>
  <si>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</si>
  <si>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</si>
  <si>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</si>
  <si>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</si>
  <si>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</si>
  <si>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</si>
  <si>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</si>
  <si>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</si>
  <si>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</si>
  <si>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</si>
  <si>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</si>
  <si>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</si>
  <si>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</si>
  <si>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</si>
  <si>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</si>
  <si>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</si>
  <si>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</si>
  <si>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</si>
  <si>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</si>
  <si>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</si>
  <si>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</si>
  <si>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</si>
  <si>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</si>
  <si>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</si>
  <si>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</si>
  <si>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</si>
  <si>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</si>
  <si>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</si>
  <si>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</si>
  <si>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</si>
  <si>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</si>
  <si>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</si>
  <si>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</si>
  <si>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</si>
  <si>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</si>
  <si>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</si>
  <si>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</si>
  <si>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</si>
  <si>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</si>
  <si>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</si>
  <si>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</si>
  <si>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</si>
  <si>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</si>
  <si>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</si>
  <si>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</si>
  <si>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</si>
  <si>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</si>
  <si>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</si>
  <si>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</si>
  <si>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</si>
  <si>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</si>
  <si>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</si>
  <si>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</si>
  <si>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</si>
  <si>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</si>
  <si>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</si>
  <si>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</si>
  <si>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</si>
  <si>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</si>
  <si>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</si>
  <si>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</si>
  <si>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</si>
  <si>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</si>
  <si>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</si>
  <si>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</si>
  <si>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</si>
  <si>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</si>
  <si>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</si>
  <si>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</si>
  <si>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</si>
  <si>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</si>
  <si>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</si>
  <si>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</si>
  <si>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</si>
  <si>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</si>
  <si>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</si>
  <si>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</si>
  <si>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</si>
  <si>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</si>
  <si>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</si>
  <si>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</si>
  <si>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</si>
  <si>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</si>
  <si>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</si>
  <si>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</si>
  <si>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</si>
  <si>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</si>
  <si>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</si>
  <si>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</si>
  <si>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</si>
  <si>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</si>
  <si>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</si>
  <si>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</si>
  <si>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</si>
  <si>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</si>
  <si>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</si>
  <si>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</si>
  <si>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</si>
  <si>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</si>
  <si>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</si>
  <si>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</si>
  <si>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</si>
  <si>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</si>
  <si>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</si>
  <si>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</si>
  <si>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</si>
  <si>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</si>
  <si>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</si>
  <si>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</si>
  <si>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</si>
  <si>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</si>
  <si>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</si>
  <si>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</si>
  <si>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</si>
  <si>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</si>
  <si>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</si>
  <si>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</si>
  <si>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</si>
  <si>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</si>
  <si>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</si>
  <si>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</si>
  <si>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</si>
  <si>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</si>
  <si>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</si>
  <si>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</si>
  <si>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</si>
  <si>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</si>
  <si>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</si>
  <si>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</si>
  <si>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</si>
  <si>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</si>
  <si>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</si>
  <si>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</si>
  <si>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</si>
  <si>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</si>
  <si>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</si>
  <si>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</si>
  <si>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</si>
  <si>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</si>
  <si>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</si>
  <si>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</si>
  <si>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</si>
  <si>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</si>
  <si>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</si>
  <si>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</si>
  <si>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</si>
  <si>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</si>
  <si>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</si>
  <si>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</si>
  <si>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</si>
  <si>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</si>
  <si>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</si>
  <si>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</si>
  <si>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</si>
  <si>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</si>
  <si>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</si>
  <si>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</si>
  <si>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</si>
  <si>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</si>
  <si>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</si>
  <si>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</si>
  <si>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</si>
  <si>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</si>
  <si>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</si>
  <si>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</si>
  <si>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</si>
  <si>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</si>
  <si>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</si>
  <si>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</si>
  <si>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</si>
  <si>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</si>
  <si>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</si>
  <si>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</si>
  <si>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</si>
  <si>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</si>
  <si>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</si>
  <si>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</si>
  <si>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</si>
  <si>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</si>
  <si>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</si>
  <si>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</si>
  <si>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</si>
  <si>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</si>
  <si>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</si>
  <si>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</si>
  <si>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</si>
  <si>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</si>
  <si>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</si>
  <si>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</si>
  <si>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</si>
  <si>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</si>
  <si>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</si>
  <si>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</si>
  <si>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</si>
  <si>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</si>
  <si>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</si>
  <si>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</si>
  <si>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</si>
  <si>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</si>
  <si>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</si>
  <si>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</si>
  <si>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</si>
  <si>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</si>
  <si>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</si>
  <si>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</si>
  <si>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</si>
  <si>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</si>
  <si>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</si>
  <si>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</si>
  <si>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</si>
  <si>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</si>
  <si>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</si>
  <si>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</si>
  <si>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</si>
  <si>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</si>
  <si>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</si>
  <si>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</si>
  <si>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</si>
  <si>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</si>
  <si>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</si>
  <si>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</si>
  <si>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</si>
  <si>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</si>
  <si>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</si>
  <si>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</si>
  <si>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</si>
  <si>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</si>
  <si>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</si>
  <si>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</si>
  <si>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</si>
  <si>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</si>
  <si>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</si>
  <si>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</si>
  <si>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</si>
  <si>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</si>
  <si>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</si>
  <si>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</si>
  <si>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</si>
  <si>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</si>
  <si>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</si>
  <si>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</si>
  <si>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</si>
  <si>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</si>
  <si>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</si>
  <si>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</si>
  <si>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</si>
  <si>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</si>
  <si>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</si>
  <si>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</si>
  <si>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</si>
  <si>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</si>
  <si>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</si>
  <si>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</si>
  <si>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</si>
  <si>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</si>
  <si>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</si>
  <si>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</si>
  <si>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</si>
  <si>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</si>
  <si>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</si>
  <si>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</si>
  <si>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</si>
  <si>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</si>
  <si>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</si>
  <si>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</si>
  <si>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</si>
  <si>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</si>
  <si>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</si>
  <si>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</si>
  <si>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</si>
  <si>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</si>
  <si>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</si>
  <si>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</si>
  <si>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</si>
  <si>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</si>
  <si>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</si>
  <si>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</si>
  <si>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</si>
  <si>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</si>
  <si>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</si>
  <si>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</si>
  <si>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</si>
  <si>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</si>
  <si>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</si>
  <si>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</si>
  <si>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</si>
  <si>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</si>
  <si>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</si>
  <si>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</si>
  <si>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</si>
  <si>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</si>
  <si>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</si>
  <si>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</si>
  <si>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</si>
  <si>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</si>
  <si>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</si>
  <si>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</si>
  <si>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</si>
  <si>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</si>
  <si>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</si>
  <si>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</si>
  <si>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</si>
  <si>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</si>
  <si>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</si>
  <si>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</si>
  <si>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</si>
  <si>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</si>
  <si>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</si>
  <si>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</si>
  <si>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</si>
  <si>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</si>
  <si>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</si>
  <si>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</si>
  <si>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</si>
  <si>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</si>
  <si>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</si>
  <si>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</si>
  <si>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</si>
  <si>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</si>
  <si>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</si>
  <si>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</si>
  <si>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</si>
  <si>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</si>
  <si>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</si>
  <si>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</si>
  <si>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</si>
  <si>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</si>
  <si>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</si>
  <si>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</si>
  <si>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</si>
  <si>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</si>
  <si>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</si>
  <si>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</si>
  <si>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</si>
  <si>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</si>
  <si>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</si>
  <si>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</si>
  <si>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</si>
  <si>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</si>
  <si>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</si>
  <si>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</si>
  <si>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</si>
  <si>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</si>
  <si>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</si>
  <si>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</si>
  <si>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</si>
  <si>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</si>
  <si>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</si>
  <si>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</si>
  <si>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</si>
  <si>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</si>
  <si>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</si>
  <si>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</si>
  <si>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</si>
  <si>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</si>
  <si>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</si>
  <si>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</si>
  <si>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</si>
  <si>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</si>
  <si>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</si>
  <si>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</si>
  <si>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</si>
  <si>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</si>
  <si>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</si>
  <si>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</si>
  <si>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</si>
  <si>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</si>
  <si>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</si>
  <si>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</si>
  <si>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</si>
  <si>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</si>
  <si>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</si>
  <si>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</si>
  <si>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</si>
  <si>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</si>
  <si>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</si>
  <si>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</si>
  <si>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</si>
  <si>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</si>
  <si>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</si>
  <si>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</si>
  <si>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</si>
  <si>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</si>
  <si>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</si>
  <si>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</si>
  <si>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</si>
  <si>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</si>
  <si>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</si>
  <si>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</si>
  <si>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</si>
  <si>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</si>
  <si>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</si>
  <si>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</si>
  <si>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</si>
  <si>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</si>
  <si>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</si>
  <si>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</si>
  <si>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</si>
  <si>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</si>
  <si>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</si>
  <si>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</si>
  <si>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</si>
  <si>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</si>
  <si>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</si>
  <si>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</si>
  <si>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</si>
  <si>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</si>
  <si>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</si>
  <si>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</si>
  <si>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</si>
  <si>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</si>
  <si>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</si>
  <si>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</si>
  <si>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</si>
  <si>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</si>
  <si>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</si>
  <si>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</si>
  <si>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</si>
  <si>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</si>
  <si>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</si>
  <si>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</si>
  <si>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</si>
  <si>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</si>
  <si>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</si>
  <si>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</si>
  <si>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</si>
  <si>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</si>
  <si>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</si>
  <si>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</si>
  <si>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</si>
  <si>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</si>
  <si>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</si>
  <si>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</si>
  <si>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</si>
  <si>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</si>
  <si>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</si>
  <si>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</si>
  <si>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</si>
  <si>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</si>
  <si>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</si>
  <si>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</si>
  <si>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</si>
  <si>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</si>
  <si>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</si>
  <si>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</si>
  <si>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</si>
  <si>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</si>
  <si>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</si>
  <si>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</si>
  <si>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</si>
  <si>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</si>
  <si>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</si>
  <si>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</si>
  <si>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</si>
  <si>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</si>
  <si>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</si>
  <si>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</si>
  <si>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</si>
  <si>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</si>
  <si>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</si>
  <si>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</si>
  <si>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</si>
  <si>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</si>
  <si>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</si>
  <si>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</si>
  <si>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</si>
  <si>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</si>
  <si>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</si>
  <si>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</si>
  <si>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</si>
  <si>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</si>
  <si>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</si>
  <si>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</si>
  <si>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</si>
  <si>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</si>
  <si>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</si>
  <si>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</si>
  <si>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</si>
  <si>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</si>
  <si>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</si>
  <si>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</si>
  <si>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</si>
  <si>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</si>
  <si>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</si>
  <si>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</si>
  <si>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</si>
  <si>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</si>
  <si>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</si>
  <si>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</si>
  <si>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</si>
  <si>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</si>
  <si>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</si>
  <si>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</si>
  <si>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</si>
  <si>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</si>
  <si>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</si>
  <si>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</si>
  <si>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</si>
  <si>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</si>
  <si>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</si>
  <si>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</si>
  <si>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</si>
  <si>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</si>
  <si>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</si>
  <si>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</si>
  <si>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</si>
  <si>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</si>
  <si>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</si>
  <si>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</si>
  <si>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</si>
  <si>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</si>
  <si>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</si>
  <si>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</si>
  <si>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</si>
  <si>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</si>
  <si>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</si>
  <si>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</si>
  <si>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</si>
  <si>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</si>
  <si>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</si>
  <si>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</si>
  <si>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</si>
  <si>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</si>
  <si>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</si>
  <si>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</si>
  <si>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</si>
  <si>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</si>
  <si>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</si>
  <si>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</si>
  <si>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</si>
  <si>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</si>
  <si>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</si>
  <si>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</si>
  <si>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</si>
  <si>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</si>
  <si>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</si>
  <si>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</si>
  <si>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</si>
  <si>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</si>
  <si>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</si>
  <si>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</si>
  <si>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</si>
  <si>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</si>
  <si>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</si>
  <si>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</si>
  <si>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</si>
  <si>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</si>
  <si>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</si>
  <si>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</si>
  <si>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</si>
  <si>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</si>
  <si>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</si>
  <si>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</si>
  <si>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</si>
  <si>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</si>
  <si>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</si>
  <si>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</si>
  <si>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</si>
  <si>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</si>
  <si>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</si>
  <si>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</si>
  <si>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</si>
  <si>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</si>
  <si>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</si>
  <si>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</si>
  <si>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</si>
  <si>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</si>
  <si>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</si>
  <si>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</si>
  <si>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</si>
  <si>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</si>
  <si>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</si>
  <si>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</si>
  <si>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</si>
  <si>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</si>
  <si>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</si>
  <si>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</si>
  <si>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</si>
  <si>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</si>
  <si>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</si>
  <si>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</si>
  <si>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</si>
  <si>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</si>
  <si>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</si>
  <si>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</si>
  <si>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</si>
  <si>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</si>
  <si>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</si>
  <si>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</si>
  <si>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</si>
  <si>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</si>
  <si>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</si>
  <si>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</si>
  <si>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</si>
  <si>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</si>
  <si>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</si>
  <si>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</si>
  <si>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</si>
  <si>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</si>
  <si>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</si>
  <si>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</si>
  <si>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</si>
  <si>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</si>
  <si>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</si>
  <si>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</si>
  <si>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</si>
  <si>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</si>
  <si>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</si>
  <si>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</si>
  <si>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</si>
  <si>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</si>
  <si>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</si>
  <si>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</si>
  <si>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</si>
  <si>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</si>
  <si>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</si>
  <si>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</si>
  <si>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</si>
  <si>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</si>
  <si>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</si>
  <si>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</si>
  <si>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</si>
  <si>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</si>
  <si>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</si>
  <si>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</si>
  <si>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</si>
  <si>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</si>
  <si>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</si>
  <si>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</si>
  <si>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</si>
  <si>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</si>
  <si>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</si>
  <si>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</si>
  <si>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</si>
  <si>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</si>
  <si>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</si>
  <si>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</si>
  <si>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</si>
  <si>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</si>
  <si>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</si>
  <si>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</si>
  <si>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</si>
  <si>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</si>
  <si>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</si>
  <si>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</si>
  <si>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</si>
  <si>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</si>
  <si>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</si>
  <si>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</si>
  <si>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</si>
  <si>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</si>
  <si>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</si>
  <si>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</si>
  <si>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</si>
  <si>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</si>
  <si>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</si>
  <si>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</si>
  <si>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</si>
  <si>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</si>
  <si>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</si>
  <si>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</si>
  <si>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</si>
  <si>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</si>
  <si>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</si>
  <si>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</si>
  <si>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</si>
  <si>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</si>
  <si>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</si>
  <si>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</si>
  <si>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</si>
  <si>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</si>
  <si>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</si>
  <si>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</si>
  <si>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</si>
  <si>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</si>
  <si>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</si>
  <si>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</si>
  <si>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</si>
  <si>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</si>
  <si>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</si>
  <si>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</si>
  <si>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</si>
  <si>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</si>
  <si>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</si>
  <si>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</si>
  <si>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</si>
  <si>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</si>
  <si>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</si>
  <si>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</si>
  <si>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</si>
  <si>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</si>
  <si>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</si>
  <si>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</si>
  <si>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</si>
  <si>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</si>
  <si>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</si>
  <si>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</si>
  <si>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</si>
  <si>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</si>
  <si>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</si>
  <si>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</si>
  <si>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</si>
  <si>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</si>
  <si>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</si>
  <si>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</si>
  <si>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</si>
  <si>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</si>
  <si>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</si>
  <si>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</si>
  <si>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</si>
  <si>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</si>
  <si>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</si>
  <si>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</si>
  <si>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</si>
  <si>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</si>
  <si>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</si>
  <si>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</si>
  <si>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</si>
  <si>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</si>
  <si>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</si>
  <si>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</si>
  <si>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</si>
  <si>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</si>
  <si>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</si>
  <si>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</si>
  <si>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</si>
  <si>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</si>
  <si>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</si>
  <si>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</si>
  <si>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</si>
  <si>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</si>
  <si>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</si>
  <si>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</si>
  <si>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</si>
  <si>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</si>
  <si>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</si>
  <si>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</si>
  <si>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</si>
  <si>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</si>
  <si>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</si>
  <si>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</si>
  <si>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</si>
  <si>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</si>
  <si>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</si>
  <si>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</si>
  <si>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</si>
  <si>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</si>
  <si>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</si>
  <si>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</si>
  <si>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</si>
  <si>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</si>
  <si>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</si>
  <si>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</si>
  <si>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</si>
  <si>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</si>
  <si>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</si>
  <si>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</si>
  <si>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</si>
  <si>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</si>
  <si>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</si>
  <si>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</si>
  <si>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</si>
  <si>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</si>
  <si>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</si>
  <si>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</si>
  <si>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</si>
  <si>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</si>
  <si>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</si>
  <si>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</si>
  <si>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</si>
  <si>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</si>
  <si>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</si>
  <si>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</si>
  <si>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</si>
  <si>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</si>
  <si>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</si>
  <si>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</si>
  <si>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</si>
  <si>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</si>
  <si>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</si>
  <si>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</si>
  <si>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</si>
  <si>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</si>
  <si>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</si>
  <si>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</si>
  <si>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</si>
  <si>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</si>
  <si>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</si>
  <si>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</si>
  <si>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</si>
  <si>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</si>
  <si>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</si>
  <si>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</si>
  <si>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</si>
  <si>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</si>
  <si>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</si>
  <si>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</si>
  <si>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</si>
  <si>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</si>
  <si>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</si>
  <si>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</si>
  <si>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</si>
  <si>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</si>
  <si>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</si>
  <si>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</si>
  <si>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</si>
  <si>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</si>
  <si>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</si>
  <si>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</si>
  <si>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</si>
  <si>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</si>
  <si>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</si>
  <si>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</si>
  <si>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</si>
  <si>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</si>
  <si>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</si>
  <si>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</si>
  <si>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</si>
  <si>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</si>
  <si>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</si>
  <si>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</si>
  <si>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</si>
  <si>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</si>
  <si>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</si>
  <si>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</si>
  <si>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</si>
  <si>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</si>
  <si>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</si>
  <si>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</si>
  <si>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</si>
  <si>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</si>
  <si>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</si>
  <si>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</si>
  <si>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</si>
  <si>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</si>
  <si>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</si>
  <si>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</si>
  <si>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</si>
  <si>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</si>
  <si>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</si>
  <si>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</si>
  <si>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</si>
  <si>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</si>
  <si>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</si>
  <si>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</si>
  <si>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</si>
  <si>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</si>
  <si>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</si>
  <si>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</si>
  <si>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</si>
  <si>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</si>
  <si>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</si>
  <si>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</si>
  <si>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</si>
  <si>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</si>
  <si>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</si>
  <si>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</si>
  <si>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</si>
  <si>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</si>
  <si>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</si>
  <si>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</si>
  <si>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</si>
  <si>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</si>
  <si>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</si>
  <si>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</si>
  <si>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</si>
  <si>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</si>
  <si>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</si>
  <si>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</si>
  <si>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</si>
  <si>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</si>
  <si>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</si>
  <si>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</si>
  <si>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</si>
  <si>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</si>
  <si>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</si>
  <si>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</si>
  <si>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</si>
  <si>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</si>
  <si>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</si>
  <si>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</si>
  <si>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</si>
  <si>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</si>
  <si>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</si>
  <si>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</si>
  <si>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</si>
  <si>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</si>
  <si>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</si>
  <si>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</si>
  <si>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</si>
  <si>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</si>
  <si>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</si>
  <si>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</si>
  <si>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</si>
  <si>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</si>
  <si>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</si>
  <si>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</si>
  <si>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</si>
  <si>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</si>
  <si>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</si>
  <si>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</si>
  <si>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</si>
  <si>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</si>
  <si>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</si>
  <si>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</si>
  <si>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</si>
  <si>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</si>
  <si>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</si>
  <si>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</si>
  <si>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</si>
  <si>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</si>
  <si>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</si>
  <si>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</si>
  <si>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</si>
  <si>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</si>
  <si>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</si>
  <si>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</si>
  <si>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</si>
  <si>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</si>
  <si>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</si>
  <si>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</si>
  <si>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</si>
  <si>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</si>
  <si>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</si>
  <si>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</si>
  <si>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</si>
  <si>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</si>
  <si>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</si>
  <si>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</si>
  <si>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</si>
  <si>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</si>
  <si>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</si>
  <si>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</si>
  <si>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</si>
  <si>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</si>
  <si>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</si>
  <si>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</si>
  <si>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</si>
  <si>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</si>
  <si>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</si>
  <si>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</si>
  <si>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</si>
  <si>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</si>
  <si>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</si>
  <si>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</si>
  <si>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</si>
  <si>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</si>
  <si>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</si>
  <si>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</si>
  <si>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</si>
  <si>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</si>
  <si>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</si>
  <si>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</si>
  <si>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</si>
  <si>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</si>
  <si>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</si>
  <si>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</si>
  <si>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</si>
  <si>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</si>
  <si>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</si>
  <si>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</si>
  <si>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</si>
  <si>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</si>
  <si>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</si>
  <si>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</si>
  <si>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</si>
  <si>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</si>
  <si>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</si>
  <si>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</si>
  <si>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</si>
  <si>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</si>
  <si>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</si>
  <si>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</si>
  <si>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</si>
  <si>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</si>
  <si>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</si>
  <si>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</si>
  <si>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</si>
  <si>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</si>
  <si>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</si>
  <si>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</si>
  <si>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</si>
  <si>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</si>
  <si>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</si>
  <si>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</si>
  <si>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</si>
  <si>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</si>
  <si>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</si>
  <si>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</si>
  <si>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</si>
  <si>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</si>
  <si>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</si>
  <si>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</si>
  <si>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</si>
  <si>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</si>
  <si>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</si>
  <si>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</si>
  <si>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</si>
  <si>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</si>
  <si>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</si>
  <si>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</si>
  <si>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</si>
  <si>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</si>
  <si>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</si>
  <si>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</si>
  <si>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</si>
  <si>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</si>
  <si>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</si>
  <si>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</si>
  <si>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</si>
  <si>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</si>
  <si>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</si>
  <si>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</si>
  <si>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</si>
  <si>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</si>
  <si>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</si>
  <si>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</si>
  <si>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</si>
  <si>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</si>
  <si>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</si>
  <si>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</si>
  <si>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</si>
  <si>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</si>
  <si>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</si>
  <si>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</si>
  <si>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</si>
  <si>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</si>
  <si>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</si>
  <si>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</si>
  <si>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</si>
  <si>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</si>
  <si>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</si>
  <si>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</si>
  <si>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</si>
  <si>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</si>
  <si>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</si>
  <si>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</si>
  <si>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</si>
  <si>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</si>
  <si>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</si>
  <si>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</si>
  <si>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</si>
  <si>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</si>
  <si>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</si>
  <si>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</si>
  <si>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</si>
  <si>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</si>
  <si>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</si>
  <si>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</si>
  <si>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</si>
  <si>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</si>
  <si>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</si>
  <si>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</si>
  <si>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</si>
  <si>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</si>
  <si>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</si>
  <si>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</si>
  <si>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</si>
  <si>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</si>
  <si>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</si>
  <si>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</si>
  <si>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</si>
  <si>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</si>
  <si>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</si>
  <si>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</si>
  <si>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</si>
  <si>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</si>
  <si>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</si>
  <si>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</si>
  <si>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</si>
  <si>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</si>
  <si>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</si>
  <si>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</si>
  <si>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</si>
  <si>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</si>
  <si>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</si>
  <si>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</si>
  <si>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</si>
  <si>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</si>
  <si>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</si>
  <si>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</si>
  <si>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</si>
  <si>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</si>
  <si>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</si>
  <si>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</si>
  <si>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</si>
  <si>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</si>
  <si>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</si>
  <si>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</si>
  <si>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</si>
  <si>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</si>
  <si>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</si>
  <si>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</si>
  <si>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</si>
  <si>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</si>
  <si>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</si>
  <si>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</si>
  <si>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</si>
  <si>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</si>
  <si>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</si>
  <si>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</si>
  <si>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</si>
  <si>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</si>
  <si>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</si>
  <si>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</si>
  <si>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</si>
  <si>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</si>
  <si>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</si>
  <si>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</si>
  <si>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</si>
  <si>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</si>
  <si>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</si>
  <si>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</si>
  <si>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</si>
  <si>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</si>
  <si>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</si>
  <si>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</si>
  <si>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</si>
  <si>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</si>
  <si>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</si>
  <si>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</si>
  <si>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</si>
  <si>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</si>
  <si>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</si>
  <si>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</si>
  <si>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</si>
  <si>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</si>
  <si>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</si>
  <si>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</si>
  <si>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</si>
  <si>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</si>
  <si>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</si>
  <si>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</si>
  <si>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</si>
  <si>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</si>
  <si>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</si>
  <si>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</si>
  <si>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</si>
  <si>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</si>
  <si>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</si>
  <si>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</si>
  <si>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</si>
  <si>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</si>
  <si>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</si>
  <si>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</si>
  <si>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</si>
  <si>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</si>
  <si>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</si>
  <si>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</si>
  <si>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</si>
  <si>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</si>
  <si>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</si>
  <si>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</si>
  <si>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</si>
  <si>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</si>
  <si>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</si>
  <si>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</si>
  <si>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</si>
  <si>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</si>
  <si>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</si>
  <si>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</si>
  <si>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</si>
  <si>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</si>
  <si>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</si>
  <si>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</si>
  <si>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</si>
  <si>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</si>
  <si>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</si>
  <si>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</si>
  <si>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</si>
  <si>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</si>
  <si>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</si>
  <si>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</si>
  <si>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</si>
  <si>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</si>
  <si>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</si>
  <si>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</si>
  <si>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</si>
  <si>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</si>
  <si>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</si>
  <si>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</si>
  <si>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</si>
  <si>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</si>
  <si>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</si>
  <si>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</si>
  <si>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</si>
  <si>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</si>
  <si>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</si>
  <si>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</si>
  <si>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</si>
  <si>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</si>
  <si>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</si>
  <si>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</si>
  <si>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</si>
  <si>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</si>
  <si>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</si>
  <si>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</si>
  <si>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</si>
  <si>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</si>
  <si>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</si>
  <si>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</si>
  <si>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</si>
  <si>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</si>
  <si>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</si>
  <si>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</si>
  <si>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</si>
  <si>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</si>
  <si>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</si>
  <si>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</si>
  <si>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</si>
  <si>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</si>
  <si>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</si>
  <si>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</si>
  <si>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</si>
  <si>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</si>
  <si>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</si>
  <si>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</si>
  <si>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</si>
  <si>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</si>
  <si>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</si>
  <si>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</si>
  <si>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</si>
  <si>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</si>
  <si>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</si>
  <si>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</si>
  <si>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</si>
  <si>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</si>
  <si>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</si>
  <si>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</si>
  <si>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</si>
  <si>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</si>
  <si>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</si>
  <si>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</si>
  <si>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</si>
  <si>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</si>
  <si>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</si>
  <si>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</si>
  <si>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</si>
  <si>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</si>
  <si>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</si>
  <si>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</si>
  <si>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</si>
  <si>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</si>
  <si>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</si>
  <si>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</si>
  <si>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</si>
  <si>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</si>
  <si>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</si>
  <si>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</si>
  <si>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</si>
  <si>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</si>
  <si>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</si>
  <si>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</si>
  <si>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</si>
  <si>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</si>
  <si>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</si>
  <si>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</si>
  <si>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</si>
  <si>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</si>
  <si>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</si>
  <si>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</si>
  <si>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</si>
  <si>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</si>
  <si>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</si>
  <si>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</si>
  <si>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</si>
  <si>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</si>
  <si>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</si>
  <si>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</si>
  <si>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</si>
  <si>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</si>
  <si>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</si>
  <si>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</si>
  <si>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</si>
  <si>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</si>
  <si>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</si>
  <si>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</si>
  <si>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</si>
  <si>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</si>
  <si>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</si>
  <si>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</si>
  <si>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</si>
  <si>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</si>
  <si>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</si>
  <si>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</si>
  <si>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</si>
  <si>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</si>
  <si>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</si>
  <si>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</si>
  <si>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</si>
  <si>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</si>
  <si>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</si>
  <si>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</si>
  <si>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</si>
  <si>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</si>
  <si>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</si>
  <si>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</si>
  <si>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</si>
  <si>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</si>
  <si>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</si>
  <si>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</si>
  <si>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</si>
  <si>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</si>
  <si>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</si>
  <si>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</si>
  <si>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</si>
  <si>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</si>
  <si>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</si>
  <si>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</si>
  <si>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</si>
  <si>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</si>
  <si>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</si>
  <si>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</si>
  <si>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</si>
  <si>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</si>
  <si>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</si>
  <si>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</si>
  <si>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</si>
  <si>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</si>
  <si>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</si>
  <si>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</si>
  <si>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</si>
  <si>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</si>
  <si>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</si>
  <si>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</si>
  <si>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</si>
  <si>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</si>
  <si>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</si>
  <si>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</si>
  <si>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</si>
  <si>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</si>
  <si>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</si>
  <si>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</si>
  <si>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</si>
  <si>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</si>
  <si>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</si>
  <si>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</si>
  <si>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</si>
  <si>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</si>
  <si>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</si>
  <si>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</si>
  <si>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</si>
  <si>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</si>
  <si>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</si>
  <si>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</si>
  <si>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</si>
  <si>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</si>
  <si>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</si>
  <si>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</si>
  <si>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</si>
  <si>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</si>
  <si>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</si>
  <si>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</si>
  <si>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</si>
  <si>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</si>
  <si>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</si>
  <si>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</si>
  <si>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</si>
  <si>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</si>
  <si>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</si>
  <si>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</si>
  <si>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</si>
  <si>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</si>
  <si>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</si>
  <si>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</si>
  <si>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</si>
  <si>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</si>
  <si>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</si>
  <si>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</si>
  <si>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</si>
  <si>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</si>
  <si>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</si>
  <si>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</si>
  <si>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</si>
  <si>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</si>
  <si>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</si>
  <si>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</si>
  <si>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</si>
  <si>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</si>
  <si>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</si>
  <si>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</si>
  <si>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</si>
  <si>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</si>
  <si>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</si>
  <si>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</si>
  <si>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</si>
  <si>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</si>
  <si>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</si>
  <si>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</si>
  <si>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</si>
  <si>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</si>
  <si>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</si>
  <si>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</si>
  <si>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</si>
  <si>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</si>
  <si>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</si>
  <si>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</si>
  <si>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</si>
  <si>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</si>
  <si>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</si>
  <si>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</si>
  <si>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</si>
  <si>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</si>
  <si>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</si>
  <si>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</si>
  <si>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</si>
  <si>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</si>
  <si>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</si>
  <si>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</si>
  <si>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</si>
  <si>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</si>
  <si>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</si>
  <si>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</si>
  <si>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</si>
  <si>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</si>
  <si>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</si>
  <si>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</si>
  <si>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</si>
  <si>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</si>
  <si>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</si>
  <si>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</si>
  <si>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</si>
  <si>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</si>
  <si>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</si>
  <si>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</si>
  <si>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</si>
  <si>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</si>
  <si>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</si>
  <si>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</si>
  <si>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</si>
  <si>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</si>
  <si>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</si>
  <si>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</si>
  <si>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</si>
  <si>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</si>
  <si>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</si>
  <si>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</si>
  <si>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</si>
  <si>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</si>
  <si>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</si>
  <si>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</si>
  <si>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</si>
  <si>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</si>
  <si>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</si>
  <si>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</si>
  <si>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</si>
  <si>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</si>
  <si>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</si>
  <si>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</si>
  <si>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</si>
  <si>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</si>
  <si>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</si>
  <si>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</si>
  <si>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</si>
  <si>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</si>
  <si>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</si>
  <si>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</si>
  <si>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</si>
  <si>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</si>
  <si>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</si>
  <si>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</si>
  <si>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</si>
  <si>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</si>
  <si>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</si>
  <si>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</si>
  <si>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</si>
  <si>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</si>
  <si>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</si>
  <si>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</si>
  <si>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</si>
  <si>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</si>
  <si>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</si>
  <si>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</si>
  <si>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</si>
  <si>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</si>
  <si>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</si>
  <si>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</si>
  <si>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</si>
  <si>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</si>
  <si>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</si>
  <si>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</si>
  <si>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</si>
  <si>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</si>
  <si>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</si>
  <si>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</si>
  <si>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</si>
  <si>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</si>
  <si>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</si>
  <si>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</si>
  <si>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</si>
  <si>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</si>
  <si>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</si>
  <si>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</si>
  <si>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</si>
  <si>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</si>
  <si>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</si>
  <si>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</si>
  <si>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</si>
  <si>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</si>
  <si>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</si>
  <si>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</si>
  <si>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</si>
  <si>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</si>
  <si>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</si>
  <si>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</si>
  <si>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</si>
  <si>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</si>
  <si>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</si>
  <si>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</si>
  <si>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</si>
  <si>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</si>
  <si>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</si>
  <si>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</si>
  <si>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</si>
  <si>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</si>
  <si>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</si>
  <si>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</si>
  <si>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</si>
  <si>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</si>
  <si>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</si>
  <si>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</si>
  <si>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</si>
  <si>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</si>
  <si>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</si>
  <si>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</si>
  <si>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</si>
  <si>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</si>
  <si>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</si>
  <si>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</si>
  <si>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</si>
  <si>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</si>
  <si>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</si>
  <si>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</si>
  <si>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</si>
  <si>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</si>
  <si>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</si>
  <si>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</si>
  <si>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</si>
  <si>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</si>
  <si>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</si>
  <si>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</si>
  <si>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</si>
  <si>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</si>
  <si>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</si>
  <si>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</si>
  <si>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</si>
  <si>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</si>
  <si>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</si>
  <si>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</si>
  <si>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</si>
  <si>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</si>
  <si>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</si>
  <si>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</si>
  <si>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</si>
  <si>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</si>
  <si>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</si>
  <si>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</si>
  <si>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</si>
  <si>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</si>
  <si>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</si>
  <si>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</si>
  <si>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</si>
  <si>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</si>
  <si>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</si>
  <si>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</si>
  <si>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</si>
  <si>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</si>
  <si>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</si>
  <si>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</si>
  <si>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</si>
  <si>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</si>
  <si>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</si>
  <si>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</si>
  <si>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</si>
  <si>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</si>
  <si>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</si>
  <si>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</si>
  <si>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</si>
  <si>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</si>
  <si>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</si>
  <si>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</si>
  <si>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</si>
  <si>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</si>
  <si>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</si>
  <si>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</si>
  <si>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</si>
  <si>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</si>
  <si>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</si>
  <si>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</si>
  <si>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</si>
  <si>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</si>
  <si>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</si>
  <si>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</si>
  <si>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</si>
  <si>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</si>
  <si>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</si>
  <si>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</si>
  <si>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</si>
  <si>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</si>
  <si>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</si>
  <si>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</si>
  <si>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</si>
  <si>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</si>
  <si>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</si>
  <si>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</si>
  <si>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</si>
  <si>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</si>
  <si>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</si>
  <si>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</si>
  <si>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</si>
  <si>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</si>
  <si>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</si>
  <si>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</si>
  <si>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</si>
  <si>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</si>
  <si>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</si>
  <si>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</si>
  <si>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</si>
  <si>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</si>
  <si>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</si>
  <si>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</si>
  <si>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</si>
  <si>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</si>
  <si>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</si>
  <si>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</si>
  <si>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</si>
  <si>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</si>
  <si>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</si>
  <si>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</si>
  <si>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</si>
  <si>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</si>
  <si>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</si>
  <si>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</si>
  <si>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</si>
  <si>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</si>
  <si>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</si>
  <si>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</si>
  <si>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</si>
  <si>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</si>
  <si>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</si>
  <si>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</si>
  <si>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</si>
  <si>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</si>
  <si>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</si>
  <si>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</si>
  <si>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</si>
  <si>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</si>
  <si>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</si>
  <si>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</si>
  <si>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</si>
  <si>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</si>
  <si>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</si>
  <si>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</si>
  <si>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</si>
  <si>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</si>
  <si>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</si>
  <si>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</si>
  <si>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</si>
  <si>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</si>
  <si>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</si>
  <si>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</si>
  <si>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</si>
  <si>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</si>
  <si>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</si>
  <si>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</si>
  <si>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</si>
  <si>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</si>
  <si>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</si>
  <si>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</si>
  <si>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</si>
  <si>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</si>
  <si>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</si>
  <si>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</si>
  <si>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</si>
  <si>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</si>
  <si>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</si>
  <si>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</si>
  <si>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</si>
  <si>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</si>
  <si>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</si>
  <si>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</si>
  <si>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</si>
  <si>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</si>
  <si>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</si>
  <si>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</si>
  <si>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</si>
  <si>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</si>
  <si>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</si>
  <si>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</si>
  <si>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</si>
  <si>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</si>
  <si>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</si>
  <si>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</si>
  <si>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</si>
  <si>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</si>
  <si>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</si>
  <si>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</si>
  <si>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</si>
  <si>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</si>
  <si>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</si>
  <si>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</si>
  <si>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</si>
  <si>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</si>
  <si>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</si>
  <si>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</si>
  <si>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</si>
  <si>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</si>
  <si>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</si>
  <si>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</si>
  <si>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</si>
  <si>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</si>
  <si>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</si>
  <si>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</si>
  <si>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</si>
  <si>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</si>
  <si>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</si>
  <si>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</si>
  <si>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</si>
  <si>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</si>
  <si>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</si>
  <si>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</si>
  <si>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</si>
  <si>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</si>
  <si>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</si>
  <si>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</si>
  <si>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</si>
  <si>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</si>
  <si>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</si>
  <si>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</si>
  <si>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</si>
  <si>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</si>
  <si>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</si>
  <si>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</si>
  <si>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</si>
  <si>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</si>
  <si>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</si>
  <si>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</si>
  <si>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</si>
  <si>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</si>
  <si>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</si>
  <si>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</si>
  <si>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</si>
  <si>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</si>
  <si>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</si>
  <si>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</si>
  <si>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</si>
  <si>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</si>
  <si>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</si>
  <si>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</si>
  <si>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</si>
  <si>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</si>
  <si>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</si>
  <si>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</si>
  <si>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</si>
  <si>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</si>
  <si>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</si>
  <si>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</si>
  <si>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</si>
  <si>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</si>
  <si>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</si>
  <si>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</si>
  <si>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</si>
  <si>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</si>
  <si>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</si>
  <si>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</si>
  <si>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</si>
  <si>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</si>
  <si>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</si>
  <si>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</si>
  <si>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</si>
  <si>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</si>
  <si>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</si>
  <si>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</si>
  <si>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</si>
  <si>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</si>
  <si>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</si>
  <si>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</si>
  <si>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</si>
  <si>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</si>
  <si>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</si>
  <si>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</si>
  <si>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</si>
  <si>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</si>
  <si>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</si>
  <si>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</si>
  <si>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</si>
  <si>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</si>
  <si>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</si>
  <si>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</si>
  <si>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</si>
  <si>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</si>
  <si>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</si>
  <si>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</si>
  <si>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</si>
  <si>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</si>
  <si>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</si>
  <si>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</si>
  <si>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</si>
  <si>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</si>
  <si>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</si>
  <si>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</si>
  <si>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</si>
  <si>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</si>
  <si>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</si>
  <si>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</si>
  <si>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</si>
  <si>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</si>
  <si>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</si>
  <si>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</si>
  <si>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</si>
  <si>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</si>
  <si>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</si>
  <si>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</si>
  <si>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</si>
  <si>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</si>
  <si>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</si>
  <si>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</si>
  <si>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</si>
  <si>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</si>
  <si>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</si>
  <si>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</si>
  <si>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</si>
  <si>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</si>
  <si>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</si>
  <si>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</si>
  <si>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</si>
  <si>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</si>
  <si>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</si>
  <si>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</si>
  <si>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</si>
  <si>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</si>
  <si>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</si>
  <si>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</si>
  <si>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</si>
  <si>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</si>
  <si>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</si>
  <si>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</si>
  <si>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</si>
  <si>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</si>
  <si>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</si>
  <si>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</si>
  <si>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</si>
  <si>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</si>
  <si>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</si>
  <si>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</si>
  <si>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</si>
  <si>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</si>
  <si>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</si>
  <si>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</si>
  <si>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</si>
  <si>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</si>
  <si>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</si>
  <si>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</si>
  <si>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</si>
  <si>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</si>
  <si>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</si>
  <si>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</si>
  <si>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</si>
  <si>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</si>
  <si>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</si>
  <si>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</si>
  <si>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</si>
  <si>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</si>
  <si>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</si>
  <si>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</si>
  <si>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</si>
  <si>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</si>
  <si>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</si>
  <si>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</si>
  <si>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</si>
  <si>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</si>
  <si>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</si>
  <si>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</si>
  <si>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</si>
  <si>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</si>
  <si>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</si>
  <si>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</si>
  <si>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</si>
  <si>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</si>
  <si>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</si>
  <si>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</si>
  <si>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</si>
  <si>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</si>
  <si>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</si>
  <si>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</si>
  <si>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</si>
  <si>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</si>
  <si>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</si>
  <si>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</si>
  <si>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</si>
  <si>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</si>
  <si>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</si>
  <si>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</si>
  <si>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</si>
  <si>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</si>
  <si>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</si>
  <si>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</si>
  <si>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</si>
  <si>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</si>
  <si>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</si>
  <si>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</si>
  <si>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</si>
  <si>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</si>
  <si>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</si>
  <si>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</si>
  <si>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</si>
  <si>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</si>
  <si>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</si>
  <si>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</si>
  <si>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</si>
  <si>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</si>
  <si>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</si>
  <si>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</si>
  <si>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</si>
  <si>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</si>
  <si>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</si>
  <si>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</si>
  <si>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</si>
  <si>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</si>
  <si>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</si>
  <si>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</si>
  <si>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</si>
  <si>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</si>
  <si>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</si>
  <si>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</si>
  <si>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</si>
  <si>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</si>
  <si>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</si>
  <si>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</si>
  <si>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</si>
  <si>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</si>
  <si>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</si>
  <si>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</si>
  <si>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</si>
  <si>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</si>
  <si>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</si>
  <si>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</si>
  <si>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</si>
  <si>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</si>
  <si>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</si>
  <si>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</si>
  <si>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</si>
  <si>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</si>
  <si>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</si>
  <si>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</si>
  <si>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</si>
  <si>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</si>
  <si>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</si>
  <si>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</si>
  <si>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</si>
  <si>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</si>
  <si>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</si>
  <si>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</si>
  <si>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</si>
  <si>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</si>
  <si>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</si>
  <si>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</si>
  <si>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</si>
  <si>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</si>
  <si>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</si>
  <si>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</si>
  <si>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</si>
  <si>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</si>
  <si>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</si>
  <si>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</si>
  <si>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</si>
  <si>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</si>
  <si>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</si>
  <si>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</si>
  <si>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</si>
  <si>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</si>
  <si>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</si>
  <si>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</si>
  <si>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</si>
  <si>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</si>
  <si>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</si>
  <si>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</si>
  <si>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</si>
  <si>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</si>
  <si>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</si>
  <si>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</si>
  <si>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</si>
  <si>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</si>
  <si>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</si>
  <si>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</si>
  <si>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</si>
  <si>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</si>
  <si>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</si>
  <si>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</si>
  <si>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</si>
  <si>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</si>
  <si>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</si>
  <si>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</si>
  <si>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</si>
  <si>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</si>
  <si>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</si>
  <si>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</si>
  <si>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</si>
  <si>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</si>
  <si>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</si>
  <si>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</si>
  <si>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</si>
  <si>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</si>
  <si>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</si>
  <si>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</si>
  <si>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</si>
  <si>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</si>
  <si>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</si>
  <si>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</si>
  <si>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</si>
  <si>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</si>
  <si>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</si>
  <si>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</si>
  <si>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</si>
  <si>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</si>
  <si>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</si>
  <si>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</si>
  <si>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</si>
  <si>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</si>
  <si>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</si>
  <si>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</si>
  <si>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</si>
  <si>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</si>
  <si>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</si>
  <si>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</si>
  <si>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</si>
  <si>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</si>
  <si>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</si>
  <si>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</si>
  <si>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</si>
  <si>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</si>
  <si>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</si>
  <si>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</si>
  <si>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</si>
  <si>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</si>
  <si>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</si>
  <si>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</si>
  <si>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</si>
  <si>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</si>
  <si>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</si>
  <si>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</si>
  <si>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</si>
  <si>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</si>
  <si>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</si>
  <si>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</si>
  <si>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</si>
  <si>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</si>
  <si>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</si>
  <si>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</si>
  <si>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</si>
  <si>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</si>
  <si>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</si>
  <si>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</si>
  <si>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</si>
  <si>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</si>
  <si>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</si>
  <si>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</si>
  <si>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</si>
  <si>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</si>
  <si>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</si>
  <si>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</si>
  <si>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</si>
  <si>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</si>
  <si>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</si>
  <si>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</si>
  <si>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</si>
  <si>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</si>
  <si>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</si>
  <si>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</si>
  <si>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</si>
  <si>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</si>
  <si>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</si>
  <si>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</si>
  <si>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</si>
  <si>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</si>
  <si>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</si>
  <si>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</si>
  <si>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</si>
  <si>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</si>
  <si>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</si>
  <si>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</si>
  <si>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</si>
  <si>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</si>
  <si>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</si>
  <si>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</si>
  <si>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</si>
  <si>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</si>
  <si>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</si>
  <si>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</si>
  <si>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</si>
  <si>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</si>
  <si>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</si>
  <si>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</si>
  <si>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</si>
  <si>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</si>
  <si>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</si>
  <si>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</si>
  <si>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</si>
  <si>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</si>
  <si>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</si>
  <si>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</si>
  <si>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</si>
  <si>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</si>
  <si>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</si>
  <si>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</si>
  <si>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</si>
  <si>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</si>
  <si>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</si>
  <si>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</si>
  <si>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</si>
  <si>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</si>
  <si>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</si>
  <si>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</si>
  <si>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</si>
  <si>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</si>
  <si>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</si>
  <si>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</si>
  <si>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</si>
  <si>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</si>
  <si>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</si>
  <si>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</si>
  <si>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</si>
  <si>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</si>
  <si>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</si>
  <si>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</si>
  <si>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</si>
  <si>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</si>
  <si>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</si>
  <si>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</si>
  <si>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</si>
  <si>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</si>
  <si>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</si>
  <si>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</si>
  <si>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</si>
  <si>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</si>
  <si>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</si>
  <si>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</si>
  <si>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</si>
  <si>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</si>
  <si>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</si>
  <si>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</si>
  <si>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</si>
  <si>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</si>
  <si>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</si>
  <si>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</si>
  <si>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</si>
  <si>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</si>
  <si>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</si>
  <si>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</si>
  <si>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</si>
  <si>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</si>
  <si>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</si>
  <si>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</si>
  <si>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</si>
  <si>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</si>
  <si>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</si>
  <si>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</si>
  <si>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</si>
  <si>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</si>
  <si>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</si>
  <si>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</si>
  <si>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</si>
  <si>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</si>
  <si>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</si>
  <si>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</si>
  <si>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</si>
  <si>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</si>
  <si>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</si>
  <si>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</si>
  <si>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</si>
  <si>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</si>
  <si>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</si>
  <si>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</si>
  <si>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</si>
  <si>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</si>
  <si>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</si>
  <si>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</si>
  <si>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</si>
  <si>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</si>
  <si>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</si>
  <si>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</si>
  <si>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</si>
  <si>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</si>
  <si>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</si>
  <si>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</si>
  <si>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</si>
  <si>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</si>
  <si>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</si>
  <si>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</si>
  <si>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</si>
  <si>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</si>
  <si>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</si>
  <si>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</si>
  <si>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</si>
  <si>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</si>
  <si>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</si>
  <si>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</si>
  <si>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</si>
  <si>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</si>
  <si>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</si>
  <si>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</si>
  <si>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</si>
  <si>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</si>
  <si>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</si>
  <si>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</si>
  <si>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</si>
  <si>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</si>
  <si>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</si>
  <si>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</si>
  <si>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</si>
  <si>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</si>
  <si>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</si>
  <si>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</si>
  <si>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</si>
  <si>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</si>
  <si>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</si>
  <si>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</si>
  <si>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</si>
  <si>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</si>
  <si>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</si>
  <si>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</si>
  <si>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</si>
  <si>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</si>
  <si>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</si>
  <si>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</si>
  <si>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</si>
  <si>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</si>
  <si>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</si>
  <si>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</si>
  <si>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</si>
  <si>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</si>
  <si>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</si>
  <si>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</si>
  <si>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</si>
  <si>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</si>
  <si>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</si>
  <si>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</si>
  <si>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</si>
  <si>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</si>
  <si>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</si>
  <si>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</si>
  <si>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</si>
  <si>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</si>
  <si>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</si>
  <si>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</si>
  <si>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</si>
  <si>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</si>
  <si>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</si>
  <si>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</si>
  <si>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</si>
  <si>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</si>
  <si>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</si>
  <si>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</si>
  <si>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</si>
  <si>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</si>
  <si>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</si>
  <si>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</si>
  <si>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</si>
  <si>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</si>
  <si>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</si>
  <si>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</si>
  <si>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</si>
  <si>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</si>
  <si>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</si>
  <si>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</si>
  <si>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</si>
  <si>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</si>
  <si>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</si>
  <si>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</si>
  <si>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</si>
  <si>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</si>
  <si>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</si>
  <si>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</si>
  <si>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</si>
  <si>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</si>
  <si>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</si>
  <si>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</si>
  <si>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</si>
  <si>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</si>
  <si>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</si>
  <si>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</si>
  <si>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</si>
  <si>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</si>
  <si>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</si>
  <si>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</si>
  <si>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</si>
  <si>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</si>
  <si>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</si>
  <si>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</si>
  <si>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</si>
  <si>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</si>
  <si>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</si>
  <si>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</si>
  <si>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</si>
  <si>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</si>
  <si>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</si>
  <si>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</si>
  <si>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</si>
  <si>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</si>
  <si>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</si>
  <si>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</si>
  <si>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</si>
  <si>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</si>
  <si>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</si>
  <si>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</si>
  <si>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</si>
  <si>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</si>
  <si>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</si>
  <si>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</si>
  <si>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</si>
  <si>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</si>
  <si>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</si>
  <si>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</si>
  <si>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</si>
  <si>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</si>
  <si>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</si>
  <si>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</si>
  <si>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</si>
  <si>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</si>
  <si>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</si>
  <si>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</si>
  <si>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</si>
  <si>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</si>
  <si>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</si>
  <si>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</si>
  <si>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</si>
  <si>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</si>
  <si>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</si>
  <si>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</si>
  <si>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</si>
  <si>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</si>
  <si>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</si>
  <si>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</si>
  <si>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</si>
  <si>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</si>
  <si>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</si>
  <si>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</si>
  <si>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</si>
  <si>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</si>
  <si>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</si>
  <si>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</si>
  <si>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</si>
  <si>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</si>
  <si>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</si>
  <si>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</si>
  <si>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</si>
  <si>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</si>
  <si>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</si>
  <si>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</si>
  <si>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</si>
  <si>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</si>
  <si>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</si>
  <si>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</si>
  <si>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</si>
  <si>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</si>
  <si>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</si>
  <si>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</si>
  <si>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</si>
  <si>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</si>
  <si>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</si>
  <si>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</si>
  <si>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</si>
  <si>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</si>
  <si>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</si>
  <si>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</si>
  <si>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</si>
  <si>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</si>
  <si>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</si>
  <si>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</si>
  <si>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</si>
  <si>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</si>
  <si>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</si>
  <si>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</si>
  <si>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</si>
  <si>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</si>
  <si>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</si>
  <si>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</si>
  <si>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</si>
  <si>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</si>
  <si>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</si>
  <si>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</si>
  <si>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</si>
  <si>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</si>
  <si>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</si>
  <si>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</si>
  <si>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</si>
  <si>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</si>
  <si>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</si>
  <si>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</si>
  <si>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</si>
  <si>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</si>
  <si>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</si>
  <si>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</si>
  <si>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</si>
  <si>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</si>
  <si>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</si>
  <si>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</si>
  <si>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</si>
  <si>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</si>
  <si>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</si>
  <si>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</si>
  <si>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</si>
  <si>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</si>
  <si>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</si>
  <si>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</si>
  <si>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</si>
  <si>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</si>
  <si>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</si>
  <si>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</si>
  <si>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</si>
  <si>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</si>
  <si>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</si>
  <si>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</si>
  <si>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</si>
  <si>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</si>
  <si>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</si>
  <si>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</si>
  <si>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</si>
  <si>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</si>
  <si>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</si>
  <si>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</si>
  <si>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</si>
  <si>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</si>
  <si>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</si>
  <si>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</si>
  <si>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</si>
  <si>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</si>
  <si>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</si>
  <si>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</si>
  <si>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</si>
  <si>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</si>
  <si>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</si>
  <si>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</si>
  <si>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</si>
  <si>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</si>
  <si>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</si>
  <si>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</si>
  <si>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</si>
  <si>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</si>
  <si>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</si>
  <si>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</si>
  <si>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</si>
  <si>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</si>
  <si>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</si>
  <si>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</si>
  <si>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</si>
  <si>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</si>
  <si>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</si>
  <si>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</si>
  <si>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</si>
  <si>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</si>
  <si>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</si>
  <si>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</si>
  <si>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</si>
  <si>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</si>
  <si>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</si>
  <si>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</si>
  <si>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</si>
  <si>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</si>
  <si>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</si>
  <si>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</si>
  <si>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</si>
  <si>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</si>
  <si>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</si>
  <si>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</si>
  <si>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</si>
  <si>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</si>
  <si>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</si>
  <si>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</si>
  <si>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</si>
  <si>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</si>
  <si>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</si>
  <si>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</si>
  <si>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</si>
  <si>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</si>
  <si>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</si>
  <si>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</si>
  <si>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</si>
  <si>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</si>
  <si>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</si>
  <si>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</si>
  <si>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</si>
  <si>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</si>
  <si>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</si>
  <si>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</si>
  <si>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</si>
  <si>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</si>
  <si>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</si>
  <si>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</si>
  <si>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</si>
  <si>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</si>
  <si>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</si>
  <si>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</si>
  <si>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</si>
  <si>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</si>
  <si>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</si>
  <si>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</si>
  <si>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</si>
  <si>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</si>
  <si>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</si>
  <si>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</si>
  <si>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</si>
  <si>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</si>
  <si>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</si>
  <si>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</si>
  <si>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</si>
  <si>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</si>
  <si>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</si>
  <si>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</si>
  <si>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</si>
  <si>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</si>
  <si>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</si>
  <si>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</si>
  <si>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</si>
  <si>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</si>
  <si>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</si>
  <si>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</si>
  <si>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</si>
  <si>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</si>
  <si>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</si>
  <si>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</si>
  <si>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</si>
  <si>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</si>
  <si>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</si>
  <si>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</si>
  <si>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</si>
  <si>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</si>
  <si>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</si>
  <si>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</si>
  <si>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</si>
  <si>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</si>
  <si>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</si>
  <si>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</si>
  <si>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</si>
  <si>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</si>
  <si>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</si>
  <si>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</si>
  <si>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</si>
  <si>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</si>
  <si>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</si>
  <si>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</si>
  <si>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</si>
  <si>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</si>
  <si>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</si>
  <si>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</si>
  <si>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</si>
  <si>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</si>
  <si>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</si>
  <si>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</si>
  <si>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</si>
  <si>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</si>
  <si>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</si>
  <si>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</si>
  <si>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</si>
  <si>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</si>
  <si>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</si>
  <si>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</si>
  <si>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</si>
  <si>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</si>
  <si>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</si>
  <si>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</si>
  <si>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</si>
  <si>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</si>
  <si>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</si>
  <si>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</si>
  <si>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</si>
  <si>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</si>
  <si>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</si>
  <si>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</si>
  <si>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</si>
  <si>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</si>
  <si>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</si>
  <si>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</si>
  <si>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</si>
  <si>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</si>
  <si>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</si>
  <si>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</si>
  <si>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</si>
  <si>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</si>
  <si>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</si>
  <si>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</si>
  <si>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</si>
  <si>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</si>
  <si>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</si>
  <si>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</si>
  <si>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</si>
  <si>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</si>
  <si>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</si>
  <si>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</si>
  <si>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</si>
  <si>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</si>
  <si>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</si>
  <si>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</si>
  <si>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</si>
  <si>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</si>
  <si>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</si>
  <si>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</si>
  <si>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</si>
  <si>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</si>
  <si>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</si>
  <si>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</si>
  <si>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</si>
  <si>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</si>
  <si>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</si>
  <si>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</si>
  <si>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</si>
  <si>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</si>
  <si>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</si>
  <si>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</si>
  <si>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</si>
  <si>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</si>
  <si>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</si>
  <si>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</si>
  <si>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</si>
  <si>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</si>
  <si>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</si>
  <si>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</si>
  <si>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</si>
  <si>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</si>
  <si>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</si>
  <si>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</si>
  <si>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</si>
  <si>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</si>
  <si>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</si>
  <si>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</si>
  <si>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</si>
  <si>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</si>
  <si>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</si>
  <si>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</si>
  <si>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</si>
  <si>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</si>
  <si>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</si>
  <si>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</si>
  <si>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</si>
  <si>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</si>
  <si>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</si>
  <si>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</si>
  <si>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</si>
  <si>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</si>
  <si>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</si>
  <si>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</si>
  <si>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</si>
  <si>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</si>
  <si>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</si>
  <si>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</si>
  <si>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</si>
  <si>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</si>
  <si>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</si>
  <si>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</si>
  <si>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</si>
  <si>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</si>
  <si>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</si>
  <si>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</si>
  <si>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</si>
  <si>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</si>
  <si>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</si>
  <si>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</si>
  <si>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</si>
  <si>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</si>
  <si>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</si>
  <si>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</si>
  <si>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</si>
  <si>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</si>
  <si>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</si>
  <si>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</si>
  <si>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</si>
  <si>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</si>
  <si>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</si>
  <si>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</si>
  <si>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</si>
  <si>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</si>
  <si>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</si>
  <si>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</si>
  <si>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</si>
  <si>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</si>
  <si>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</si>
  <si>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</si>
  <si>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</si>
  <si>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</si>
  <si>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</si>
  <si>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</si>
  <si>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</si>
  <si>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</si>
  <si>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</si>
  <si>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</si>
  <si>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</si>
  <si>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</si>
  <si>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</si>
  <si>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</si>
  <si>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</si>
  <si>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</si>
  <si>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</si>
  <si>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</si>
  <si>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</si>
  <si>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</si>
  <si>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</si>
  <si>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</si>
  <si>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</si>
  <si>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</si>
  <si>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</si>
  <si>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</si>
  <si>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</si>
  <si>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</si>
  <si>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</si>
  <si>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</si>
  <si>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</si>
  <si>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</si>
  <si>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</si>
  <si>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</si>
  <si>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</si>
  <si>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</si>
  <si>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</si>
  <si>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</si>
  <si>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</si>
  <si>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</si>
  <si>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</si>
  <si>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</si>
  <si>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</si>
  <si>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</si>
  <si>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</si>
  <si>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</si>
  <si>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</si>
  <si>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</si>
  <si>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</si>
  <si>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</si>
  <si>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</si>
  <si>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</si>
  <si>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</si>
  <si>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</si>
  <si>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</si>
  <si>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</si>
  <si>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</si>
  <si>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</si>
  <si>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</si>
  <si>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</si>
  <si>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</si>
  <si>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</si>
  <si>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</si>
  <si>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</si>
  <si>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</si>
  <si>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</si>
  <si>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</si>
  <si>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</si>
  <si>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</si>
  <si>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</si>
  <si>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</si>
  <si>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</si>
  <si>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</si>
  <si>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</si>
  <si>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</si>
  <si>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</si>
  <si>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</si>
  <si>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</si>
  <si>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</si>
  <si>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</si>
  <si>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</si>
  <si>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</si>
  <si>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</si>
  <si>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</si>
  <si>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</si>
  <si>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</si>
  <si>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</si>
  <si>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</si>
  <si>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</si>
  <si>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</si>
  <si>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</si>
  <si>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</si>
  <si>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</si>
  <si>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</si>
  <si>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</si>
  <si>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</si>
  <si>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</si>
  <si>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</si>
  <si>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</si>
  <si>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</si>
  <si>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</si>
  <si>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</si>
  <si>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</si>
  <si>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</si>
  <si>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</si>
  <si>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</si>
  <si>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</si>
  <si>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</si>
  <si>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</si>
  <si>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</si>
  <si>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</si>
  <si>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</si>
  <si>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</si>
  <si>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</si>
  <si>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</si>
  <si>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</si>
  <si>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</si>
  <si>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</si>
  <si>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</si>
  <si>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</si>
  <si>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</si>
  <si>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</si>
  <si>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</si>
  <si>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</si>
  <si>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</si>
  <si>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</si>
  <si>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</si>
  <si>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</si>
  <si>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</si>
  <si>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</si>
  <si>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</si>
  <si>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</si>
  <si>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</si>
  <si>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</si>
  <si>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</si>
  <si>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</si>
  <si>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</si>
  <si>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</si>
  <si>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</si>
  <si>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</si>
  <si>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</si>
  <si>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</si>
  <si>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</si>
  <si>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</si>
  <si>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</si>
  <si>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</si>
  <si>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</si>
  <si>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</si>
  <si>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</si>
  <si>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</si>
  <si>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</si>
  <si>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</si>
  <si>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</si>
  <si>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</si>
  <si>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</si>
  <si>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</si>
  <si>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</si>
  <si>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</si>
  <si>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</si>
  <si>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</si>
  <si>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</si>
  <si>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</si>
  <si>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</si>
  <si>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</si>
  <si>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</si>
  <si>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</si>
  <si>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</si>
  <si>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</si>
  <si>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</si>
  <si>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</si>
  <si>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</si>
  <si>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</si>
  <si>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</si>
  <si>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</si>
  <si>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</si>
  <si>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</si>
  <si>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</si>
  <si>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</si>
  <si>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</si>
  <si>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</si>
  <si>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</si>
  <si>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</si>
  <si>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</si>
  <si>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</si>
  <si>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</si>
  <si>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</si>
  <si>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</si>
  <si>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</si>
  <si>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</si>
  <si>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</si>
  <si>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</si>
  <si>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</si>
  <si>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</si>
  <si>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</si>
  <si>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</si>
  <si>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</si>
  <si>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</si>
  <si>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</si>
  <si>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</si>
  <si>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</si>
  <si>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</si>
  <si>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</si>
  <si>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</si>
  <si>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</si>
  <si>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</si>
  <si>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</si>
  <si>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</si>
  <si>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</si>
  <si>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</si>
  <si>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</si>
  <si>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</si>
  <si>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</si>
  <si>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</si>
  <si>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</si>
  <si>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</si>
  <si>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</si>
  <si>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</si>
  <si>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</si>
  <si>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</si>
  <si>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</si>
  <si>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</si>
  <si>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</si>
  <si>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</si>
  <si>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</si>
  <si>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</si>
  <si>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</si>
  <si>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</si>
  <si>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</si>
  <si>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</si>
  <si>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</si>
  <si>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</si>
  <si>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</si>
  <si>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</si>
  <si>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</si>
  <si>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</si>
  <si>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</si>
  <si>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</si>
  <si>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</si>
  <si>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</si>
  <si>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</si>
  <si>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</si>
  <si>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</si>
  <si>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</si>
  <si>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</si>
  <si>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</si>
  <si>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</si>
  <si>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</si>
  <si>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</si>
  <si>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</si>
  <si>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</si>
  <si>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</si>
  <si>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</si>
  <si>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</si>
  <si>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</si>
  <si>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</si>
  <si>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</si>
  <si>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</si>
  <si>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</si>
  <si>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</si>
  <si>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</si>
  <si>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</si>
  <si>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</si>
  <si>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</si>
  <si>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</si>
  <si>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</si>
  <si>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</si>
  <si>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</si>
  <si>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</si>
  <si>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</si>
  <si>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</si>
  <si>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</si>
  <si>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</si>
  <si>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</si>
  <si>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</si>
  <si>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</si>
  <si>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</si>
  <si>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</si>
  <si>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</si>
  <si>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</si>
  <si>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</si>
  <si>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</si>
  <si>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</si>
  <si>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</si>
  <si>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</si>
  <si>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</si>
  <si>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</si>
  <si>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</si>
  <si>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</si>
  <si>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</si>
  <si>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</si>
  <si>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</si>
  <si>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</si>
  <si>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</si>
  <si>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</si>
  <si>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</si>
  <si>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</si>
  <si>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</si>
  <si>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</si>
  <si>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</si>
  <si>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</si>
  <si>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</si>
  <si>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</si>
  <si>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</si>
  <si>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</si>
  <si>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</si>
  <si>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</si>
  <si>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</si>
  <si>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</si>
  <si>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</si>
  <si>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</si>
  <si>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</si>
  <si>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</si>
  <si>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</si>
  <si>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</si>
  <si>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</si>
  <si>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</si>
  <si>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</si>
  <si>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</si>
  <si>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</si>
  <si>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</si>
  <si>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</si>
  <si>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</si>
  <si>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</si>
  <si>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</si>
  <si>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</si>
  <si>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</si>
  <si>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</si>
  <si>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</si>
  <si>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</si>
  <si>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</si>
  <si>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</si>
  <si>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</si>
  <si>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</si>
  <si>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</si>
  <si>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</si>
  <si>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</si>
  <si>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</si>
  <si>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</si>
  <si>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</si>
  <si>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</si>
  <si>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</si>
  <si>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</si>
  <si>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</si>
  <si>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</si>
  <si>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</si>
  <si>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</si>
  <si>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</si>
  <si>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</si>
  <si>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</si>
  <si>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</si>
  <si>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</si>
  <si>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</si>
  <si>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</si>
  <si>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</si>
  <si>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</si>
  <si>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</si>
  <si>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</si>
  <si>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</si>
  <si>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</si>
  <si>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</si>
  <si>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</si>
  <si>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</si>
  <si>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</si>
  <si>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</si>
  <si>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</si>
  <si>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</si>
  <si>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</si>
  <si>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</si>
  <si>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</si>
  <si>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</si>
  <si>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</si>
  <si>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</si>
  <si>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</si>
  <si>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</si>
  <si>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</si>
  <si>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</si>
  <si>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</si>
  <si>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</si>
  <si>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</si>
  <si>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</si>
  <si>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</si>
  <si>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</si>
  <si>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</si>
  <si>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</si>
  <si>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</si>
  <si>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</si>
  <si>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</si>
  <si>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</si>
  <si>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</si>
  <si>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</si>
  <si>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</si>
  <si>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</si>
  <si>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</si>
  <si>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</si>
  <si>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</si>
  <si>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</si>
  <si>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</si>
  <si>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</si>
  <si>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</si>
  <si>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</si>
  <si>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</si>
  <si>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</si>
  <si>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</si>
  <si>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</si>
  <si>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</si>
  <si>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</si>
  <si>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</si>
  <si>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</si>
  <si>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</si>
  <si>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</si>
  <si>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</si>
  <si>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</si>
  <si>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</si>
  <si>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</si>
  <si>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</si>
  <si>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</si>
  <si>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</si>
  <si>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</si>
  <si>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</si>
  <si>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</si>
  <si>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</si>
  <si>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</si>
  <si>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</si>
  <si>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</si>
  <si>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</si>
  <si>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</si>
  <si>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</si>
  <si>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</si>
  <si>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</si>
  <si>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</si>
  <si>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</si>
  <si>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</si>
  <si>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</si>
  <si>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</si>
  <si>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</si>
  <si>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</si>
  <si>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</si>
  <si>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</si>
  <si>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</si>
  <si>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</si>
  <si>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</si>
  <si>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</si>
  <si>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</si>
  <si>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</si>
  <si>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</si>
  <si>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</si>
  <si>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</si>
  <si>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</si>
  <si>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</si>
  <si>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</si>
  <si>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</si>
  <si>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</si>
  <si>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</si>
  <si>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</si>
  <si>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</si>
  <si>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</si>
  <si>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</si>
  <si>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</si>
  <si>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</si>
  <si>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</si>
  <si>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</si>
  <si>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</si>
  <si>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</si>
  <si>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</si>
  <si>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</si>
  <si>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</si>
  <si>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</si>
  <si>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</si>
  <si>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</si>
  <si>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</si>
  <si>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</si>
  <si>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</si>
  <si>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</si>
  <si>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</si>
  <si>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</si>
  <si>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</si>
  <si>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</si>
  <si>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</si>
  <si>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</si>
  <si>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</si>
  <si>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</si>
  <si>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</si>
  <si>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</si>
  <si>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</si>
  <si>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</si>
  <si>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</si>
  <si>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</si>
  <si>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</si>
  <si>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</si>
  <si>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</si>
  <si>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</si>
  <si>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</si>
  <si>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</si>
  <si>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</si>
  <si>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</si>
  <si>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</si>
  <si>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</si>
  <si>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</si>
  <si>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</si>
  <si>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</si>
  <si>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</si>
  <si>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</si>
  <si>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</si>
  <si>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</si>
  <si>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</si>
  <si>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</si>
  <si>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</si>
  <si>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</si>
  <si>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</si>
  <si>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</si>
  <si>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</si>
  <si>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</si>
  <si>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</si>
  <si>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</si>
  <si>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</si>
  <si>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</si>
  <si>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</si>
  <si>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</si>
  <si>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</si>
  <si>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</si>
  <si>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</si>
  <si>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</si>
  <si>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</si>
  <si>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</si>
  <si>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</si>
  <si>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</si>
  <si>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</si>
  <si>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</si>
  <si>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</si>
  <si>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</si>
  <si>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</si>
  <si>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</si>
  <si>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</si>
  <si>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</si>
  <si>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</si>
  <si>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</si>
  <si>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</si>
  <si>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</si>
  <si>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</si>
  <si>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</si>
  <si>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</si>
  <si>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</si>
  <si>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</si>
  <si>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</si>
  <si>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</si>
  <si>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</si>
  <si>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</si>
  <si>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</si>
  <si>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</si>
  <si>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</si>
  <si>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</si>
  <si>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</si>
  <si>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</si>
  <si>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</si>
  <si>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</si>
  <si>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</si>
  <si>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</si>
  <si>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</si>
  <si>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</si>
  <si>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</si>
  <si>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</si>
  <si>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</si>
  <si>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</si>
  <si>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</si>
  <si>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</si>
  <si>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</si>
  <si>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</si>
  <si>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</si>
  <si>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</si>
  <si>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</si>
  <si>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</si>
  <si>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</si>
  <si>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</si>
  <si>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</si>
  <si>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</si>
  <si>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</si>
  <si>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</si>
  <si>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</si>
  <si>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</si>
  <si>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</si>
  <si>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</si>
  <si>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</si>
  <si>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</si>
  <si>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</si>
  <si>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</si>
  <si>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</si>
  <si>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</si>
  <si>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</si>
  <si>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</si>
  <si>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</si>
  <si>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</si>
  <si>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</si>
  <si>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</si>
  <si>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</si>
  <si>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</si>
  <si>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</si>
  <si>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</si>
  <si>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</si>
  <si>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</si>
  <si>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</si>
  <si>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</si>
  <si>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</si>
  <si>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</si>
  <si>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</si>
  <si>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</si>
  <si>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</si>
  <si>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</si>
  <si>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</si>
  <si>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</si>
  <si>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</si>
  <si>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</si>
  <si>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</si>
  <si>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</si>
  <si>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</si>
  <si>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</si>
  <si>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</si>
  <si>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</si>
  <si>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</si>
  <si>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</si>
  <si>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</si>
  <si>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</si>
  <si>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</si>
  <si>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</si>
  <si>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</si>
  <si>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</si>
  <si>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</si>
  <si>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</si>
  <si>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</si>
  <si>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</si>
  <si>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</si>
  <si>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</si>
  <si>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</si>
  <si>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</si>
  <si>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</si>
  <si>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</si>
  <si>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</si>
  <si>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</si>
  <si>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</si>
  <si>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</si>
  <si>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</si>
  <si>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</si>
  <si>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</si>
  <si>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</si>
  <si>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</si>
  <si>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</si>
  <si>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</si>
  <si>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</si>
  <si>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</si>
  <si>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</si>
  <si>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</si>
  <si>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</si>
  <si>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</si>
  <si>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</si>
  <si>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</si>
  <si>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</si>
  <si>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</si>
  <si>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</si>
  <si>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</si>
  <si>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</si>
  <si>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</si>
  <si>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</si>
  <si>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</si>
  <si>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</si>
  <si>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</si>
  <si>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</si>
  <si>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</si>
  <si>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</si>
  <si>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</si>
  <si>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</si>
  <si>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</si>
  <si>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</si>
  <si>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</si>
  <si>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</si>
  <si>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</si>
  <si>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</si>
  <si>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</si>
  <si>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</si>
  <si>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</si>
  <si>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</si>
  <si>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</si>
  <si>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</si>
  <si>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</si>
  <si>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</si>
  <si>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</si>
  <si>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</si>
  <si>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</si>
  <si>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</si>
  <si>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</si>
  <si>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</si>
  <si>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</si>
  <si>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</si>
  <si>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</si>
  <si>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</si>
  <si>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</si>
  <si>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</si>
  <si>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</si>
  <si>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</si>
  <si>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</si>
  <si>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</si>
  <si>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</si>
  <si>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</si>
  <si>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</si>
  <si>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</si>
  <si>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</si>
  <si>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</si>
  <si>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</si>
  <si>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</si>
  <si>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</si>
  <si>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</si>
  <si>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</si>
  <si>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</si>
  <si>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</si>
  <si>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</si>
  <si>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</si>
  <si>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</si>
  <si>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</si>
  <si>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</si>
  <si>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</si>
  <si>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</si>
  <si>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</si>
  <si>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</si>
  <si>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</si>
  <si>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</si>
  <si>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</si>
  <si>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</si>
  <si>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</si>
  <si>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</si>
  <si>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</si>
  <si>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</si>
  <si>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</si>
  <si>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</si>
  <si>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</si>
  <si>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</si>
  <si>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</si>
  <si>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</si>
  <si>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</si>
  <si>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</si>
  <si>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</si>
  <si>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</si>
  <si>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</si>
  <si>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</si>
  <si>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</si>
  <si>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</si>
  <si>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</si>
  <si>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</si>
  <si>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</si>
  <si>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</si>
  <si>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</si>
  <si>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</si>
  <si>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</si>
  <si>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</si>
  <si>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</si>
  <si>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</si>
  <si>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</si>
  <si>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</si>
  <si>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</si>
  <si>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</si>
  <si>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</si>
  <si>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</si>
  <si>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</si>
  <si>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</si>
  <si>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</si>
  <si>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</si>
  <si>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</si>
  <si>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</si>
  <si>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</si>
  <si>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</si>
  <si>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</si>
  <si>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</si>
  <si>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</si>
  <si>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</si>
  <si>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</si>
  <si>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</si>
  <si>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</si>
  <si>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</si>
  <si>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</si>
  <si>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</si>
  <si>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</si>
  <si>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</si>
  <si>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</si>
  <si>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</si>
  <si>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</si>
  <si>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</si>
  <si>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</si>
  <si>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</si>
  <si>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</si>
  <si>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</si>
  <si>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</si>
  <si>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</si>
  <si>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</si>
  <si>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</si>
  <si>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</si>
  <si>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</si>
  <si>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</si>
  <si>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</si>
  <si>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</si>
  <si>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</si>
  <si>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</si>
  <si>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</si>
  <si>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</si>
  <si>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</si>
  <si>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</si>
  <si>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</si>
  <si>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</si>
  <si>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</si>
  <si>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</si>
  <si>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</si>
  <si>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</si>
  <si>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</si>
  <si>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</si>
  <si>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</si>
  <si>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</si>
  <si>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</si>
  <si>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</si>
  <si>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</si>
  <si>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</si>
  <si>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</si>
  <si>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</si>
  <si>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</si>
  <si>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</si>
  <si>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</si>
  <si>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</si>
  <si>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</si>
  <si>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</si>
  <si>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</si>
  <si>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</si>
  <si>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</si>
  <si>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</si>
  <si>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</si>
  <si>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</si>
  <si>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</si>
  <si>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</si>
  <si>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</si>
  <si>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</si>
  <si>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</si>
  <si>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</si>
  <si>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</si>
  <si>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</si>
  <si>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</si>
  <si>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</si>
  <si>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</si>
  <si>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</si>
  <si>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</si>
  <si>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</si>
  <si>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</si>
  <si>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</si>
  <si>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</si>
  <si>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</si>
  <si>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</si>
  <si>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</si>
  <si>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</si>
  <si>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</si>
  <si>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</si>
  <si>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</si>
  <si>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</si>
  <si>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</si>
  <si>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</si>
  <si>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</si>
  <si>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</si>
  <si>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</si>
  <si>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</si>
  <si>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</si>
  <si>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</si>
  <si>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</si>
  <si>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</si>
  <si>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</si>
  <si>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</si>
  <si>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</si>
  <si>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</si>
  <si>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</si>
  <si>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</si>
  <si>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</si>
  <si>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</si>
  <si>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</si>
  <si>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</si>
  <si>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</si>
  <si>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</si>
  <si>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</si>
  <si>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</si>
  <si>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</si>
  <si>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</si>
  <si>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</si>
  <si>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</si>
  <si>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</si>
  <si>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</si>
  <si>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</si>
  <si>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</si>
  <si>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</si>
  <si>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</si>
  <si>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</si>
  <si>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</si>
  <si>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</si>
  <si>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</si>
  <si>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</si>
  <si>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</si>
  <si>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</si>
  <si>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</si>
  <si>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</si>
  <si>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</si>
  <si>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</si>
  <si>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</si>
  <si>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</si>
  <si>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</si>
  <si>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</si>
  <si>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</si>
  <si>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</si>
  <si>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</si>
  <si>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</si>
  <si>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</si>
  <si>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</si>
  <si>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</si>
  <si>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</si>
  <si>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</si>
  <si>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</si>
  <si>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</si>
  <si>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</si>
  <si>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</si>
  <si>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</si>
  <si>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</si>
  <si>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</si>
  <si>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</si>
  <si>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</si>
  <si>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</si>
  <si>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</si>
  <si>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</si>
  <si>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</si>
  <si>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</si>
  <si>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</si>
  <si>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</si>
  <si>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</si>
  <si>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</si>
  <si>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</si>
  <si>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</si>
  <si>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</si>
  <si>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</si>
  <si>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</si>
  <si>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</si>
  <si>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</si>
  <si>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</si>
  <si>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</si>
  <si>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</si>
  <si>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</si>
  <si>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</si>
  <si>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</si>
  <si>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</si>
  <si>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</si>
  <si>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</si>
  <si>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</si>
  <si>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</si>
  <si>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</si>
  <si>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</si>
  <si>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</si>
  <si>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</si>
  <si>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</si>
  <si>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</si>
  <si>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</si>
  <si>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</si>
  <si>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</si>
  <si>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</si>
  <si>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</si>
  <si>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</si>
  <si>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</si>
  <si>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</si>
  <si>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</si>
  <si>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</si>
  <si>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</si>
  <si>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</si>
  <si>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</si>
  <si>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</si>
  <si>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</si>
  <si>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</si>
  <si>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</si>
  <si>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</si>
  <si>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</si>
  <si>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</si>
  <si>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</si>
  <si>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</si>
  <si>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</si>
  <si>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</si>
  <si>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</si>
  <si>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</si>
  <si>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</si>
  <si>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</si>
  <si>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</si>
  <si>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</si>
  <si>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</si>
  <si>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</si>
  <si>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</si>
  <si>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</si>
  <si>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</si>
  <si>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</si>
  <si>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</si>
  <si>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</si>
  <si>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</si>
  <si>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</si>
  <si>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</si>
  <si>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</si>
  <si>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</si>
  <si>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</si>
  <si>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</si>
  <si>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</si>
  <si>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</si>
  <si>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</si>
  <si>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</si>
  <si>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</si>
  <si>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</si>
  <si>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</si>
  <si>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</si>
  <si>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</si>
  <si>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</si>
  <si>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</si>
  <si>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</si>
  <si>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</si>
  <si>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</si>
  <si>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</si>
  <si>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</si>
  <si>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</si>
  <si>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</si>
  <si>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</si>
  <si>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</si>
  <si>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</si>
  <si>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</si>
  <si>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</si>
  <si>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</si>
  <si>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</si>
  <si>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</si>
  <si>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</si>
  <si>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</si>
  <si>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</si>
  <si>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</si>
  <si>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</si>
  <si>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</si>
  <si>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</si>
  <si>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</si>
  <si>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</si>
  <si>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</si>
  <si>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</si>
  <si>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</si>
  <si>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</si>
  <si>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</si>
  <si>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</si>
  <si>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</si>
  <si>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</si>
  <si>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</si>
  <si>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</si>
  <si>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</si>
  <si>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</si>
  <si>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</si>
  <si>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</si>
  <si>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</si>
  <si>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</si>
  <si>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</si>
  <si>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</si>
  <si>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</si>
  <si>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</si>
  <si>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</si>
  <si>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</si>
  <si>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</si>
  <si>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</si>
  <si>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</si>
  <si>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</si>
  <si>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</si>
  <si>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</si>
  <si>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</si>
  <si>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</si>
  <si>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</si>
  <si>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</si>
  <si>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</si>
  <si>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</si>
  <si>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</si>
  <si>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</si>
  <si>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</si>
  <si>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</si>
  <si>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</si>
  <si>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</si>
  <si>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</si>
  <si>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</si>
  <si>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</si>
  <si>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</si>
  <si>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</si>
  <si>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</si>
  <si>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</si>
  <si>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</si>
  <si>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</si>
  <si>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</si>
  <si>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</si>
  <si>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</si>
  <si>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</si>
  <si>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</si>
  <si>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</si>
  <si>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</si>
  <si>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</si>
  <si>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</si>
  <si>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</si>
  <si>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</si>
  <si>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</si>
  <si>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</si>
  <si>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</si>
  <si>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</si>
  <si>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</si>
  <si>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</si>
  <si>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</si>
  <si>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</si>
  <si>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</si>
  <si>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</si>
  <si>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</si>
  <si>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</si>
  <si>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</si>
  <si>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</si>
  <si>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</si>
  <si>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</si>
  <si>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</si>
  <si>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</si>
  <si>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</si>
  <si>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</si>
  <si>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</si>
  <si>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</si>
  <si>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</si>
  <si>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</si>
  <si>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</si>
  <si>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</si>
  <si>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</si>
  <si>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</si>
  <si>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</si>
  <si>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</si>
  <si>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</si>
  <si>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</si>
  <si>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</si>
  <si>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</si>
  <si>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</si>
  <si>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</si>
  <si>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</si>
  <si>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</si>
  <si>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</si>
  <si>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</si>
  <si>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</si>
  <si>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</si>
  <si>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</si>
  <si>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</si>
  <si>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</si>
  <si>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</si>
  <si>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</si>
  <si>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</si>
  <si>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</si>
  <si>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</si>
  <si>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</si>
  <si>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</si>
  <si>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</si>
  <si>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</si>
  <si>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</si>
  <si>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</si>
  <si>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</si>
  <si>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</si>
  <si>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</si>
  <si>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</si>
  <si>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</si>
  <si>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</si>
  <si>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</si>
  <si>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</si>
  <si>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</si>
  <si>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</si>
  <si>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</si>
  <si>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</si>
  <si>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</si>
  <si>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</si>
  <si>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</si>
  <si>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</si>
  <si>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</si>
  <si>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</si>
  <si>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</si>
  <si>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</si>
  <si>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</si>
  <si>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</si>
  <si>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</si>
  <si>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</si>
  <si>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</si>
  <si>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</si>
  <si>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</si>
  <si>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</si>
  <si>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</si>
  <si>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</si>
  <si>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</si>
  <si>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</si>
  <si>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</si>
  <si>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</si>
  <si>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</si>
  <si>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</si>
  <si>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</si>
  <si>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</si>
  <si>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</si>
  <si>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</si>
  <si>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</si>
  <si>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</si>
  <si>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</si>
  <si>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</si>
  <si>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</si>
  <si>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</si>
  <si>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</si>
  <si>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</si>
  <si>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</si>
  <si>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</si>
  <si>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</si>
  <si>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</si>
  <si>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</si>
  <si>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</si>
  <si>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</si>
  <si>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</si>
  <si>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</si>
  <si>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</si>
  <si>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</si>
  <si>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</si>
  <si>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</si>
  <si>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</si>
  <si>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</si>
  <si>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</si>
  <si>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</si>
  <si>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</si>
  <si>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</si>
  <si>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</si>
  <si>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</si>
  <si>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</si>
  <si>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</si>
  <si>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</si>
  <si>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</si>
  <si>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</si>
  <si>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</si>
  <si>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</si>
  <si>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</si>
  <si>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</si>
  <si>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</si>
  <si>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</si>
  <si>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</si>
  <si>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</si>
  <si>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</si>
  <si>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</si>
  <si>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</si>
  <si>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</si>
  <si>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</si>
  <si>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</si>
  <si>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</si>
  <si>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</si>
  <si>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</si>
  <si>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</si>
  <si>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</si>
  <si>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</si>
  <si>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</si>
  <si>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</si>
  <si>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</si>
  <si>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</si>
  <si>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</si>
  <si>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</si>
  <si>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</si>
  <si>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</si>
  <si>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</si>
  <si>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</si>
  <si>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</si>
  <si>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</si>
  <si>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</si>
  <si>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</si>
  <si>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</si>
  <si>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</si>
  <si>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</si>
  <si>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</si>
  <si>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</si>
  <si>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</si>
  <si>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</si>
  <si>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</si>
  <si>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</si>
  <si>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</si>
  <si>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</si>
  <si>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</si>
  <si>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</si>
  <si>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</si>
  <si>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</si>
  <si>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</si>
  <si>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</si>
  <si>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</si>
  <si>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</si>
  <si>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</si>
  <si>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</si>
  <si>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</si>
  <si>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</si>
  <si>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</si>
  <si>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</si>
  <si>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</si>
  <si>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</si>
  <si>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</si>
  <si>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</si>
  <si>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</si>
  <si>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</si>
  <si>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</si>
  <si>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</si>
  <si>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</si>
  <si>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</si>
  <si>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</si>
  <si>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</si>
  <si>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</si>
  <si>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</si>
  <si>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</si>
  <si>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</si>
  <si>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</si>
  <si>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</si>
  <si>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</si>
  <si>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</si>
  <si>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</si>
  <si>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</si>
  <si>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</si>
  <si>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</si>
  <si>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</si>
  <si>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</si>
  <si>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</si>
  <si>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</si>
  <si>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</si>
  <si>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</si>
  <si>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</si>
  <si>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</si>
  <si>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</si>
  <si>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</si>
  <si>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</si>
  <si>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</si>
  <si>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</si>
  <si>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</si>
  <si>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</si>
  <si>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</si>
  <si>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</si>
  <si>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</si>
  <si>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</si>
  <si>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</si>
  <si>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</si>
  <si>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</si>
  <si>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</si>
  <si>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</si>
  <si>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</si>
  <si>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</si>
  <si>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</si>
  <si>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</si>
  <si>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</si>
  <si>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</si>
  <si>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</si>
  <si>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</si>
  <si>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</si>
  <si>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</si>
  <si>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</si>
  <si>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</si>
  <si>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</si>
  <si>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</si>
  <si>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</si>
  <si>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</si>
  <si>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</si>
  <si>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</si>
  <si>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</si>
  <si>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</si>
  <si>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</si>
  <si>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</si>
  <si>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</si>
  <si>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</si>
  <si>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</si>
  <si>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</si>
  <si>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</si>
  <si>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</si>
  <si>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</si>
  <si>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</si>
  <si>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</si>
  <si>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</si>
  <si>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</si>
  <si>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</si>
  <si>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</si>
  <si>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</si>
  <si>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</si>
  <si>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</si>
  <si>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</si>
  <si>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</si>
  <si>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</si>
  <si>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</si>
  <si>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</si>
  <si>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</si>
  <si>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</si>
  <si>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</si>
  <si>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</si>
  <si>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</si>
  <si>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</si>
  <si>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</si>
  <si>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</si>
  <si>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</si>
  <si>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</si>
  <si>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</si>
  <si>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</si>
  <si>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</si>
  <si>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</si>
  <si>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</si>
  <si>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</si>
  <si>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</si>
  <si>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</si>
  <si>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</si>
  <si>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</si>
  <si>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</si>
  <si>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</si>
  <si>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</si>
  <si>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</si>
  <si>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</si>
  <si>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</si>
  <si>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</si>
  <si>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</si>
  <si>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</si>
  <si>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</si>
  <si>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</si>
  <si>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</si>
  <si>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</si>
  <si>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</si>
  <si>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</si>
  <si>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</si>
  <si>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</si>
  <si>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</si>
  <si>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</si>
  <si>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</si>
  <si>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</si>
  <si>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</si>
  <si>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</si>
  <si>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</si>
  <si>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</si>
  <si>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</si>
  <si>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</si>
  <si>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</si>
  <si>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</si>
  <si>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</si>
  <si>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</si>
  <si>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</si>
  <si>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</si>
  <si>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</si>
  <si>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</si>
  <si>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</si>
  <si>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</si>
  <si>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</si>
  <si>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</si>
  <si>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</si>
  <si>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</si>
  <si>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</si>
  <si>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</si>
  <si>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</si>
  <si>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</si>
  <si>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</si>
  <si>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</si>
  <si>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</si>
  <si>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</si>
  <si>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</si>
  <si>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</si>
  <si>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</si>
  <si>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</si>
  <si>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</si>
  <si>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</si>
  <si>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</si>
  <si>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</si>
  <si>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</si>
  <si>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</si>
  <si>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</si>
  <si>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</si>
  <si>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</si>
  <si>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</si>
  <si>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</si>
  <si>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</si>
  <si>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</si>
  <si>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</si>
  <si>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</si>
  <si>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</si>
  <si>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</si>
  <si>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</si>
  <si>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</si>
  <si>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</si>
  <si>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</si>
  <si>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</si>
  <si>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</si>
  <si>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</si>
  <si>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</si>
  <si>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</si>
  <si>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</si>
  <si>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</si>
  <si>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</si>
  <si>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</si>
  <si>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</si>
  <si>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</si>
  <si>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</si>
  <si>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</si>
  <si>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</si>
  <si>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</si>
  <si>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</si>
  <si>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</si>
  <si>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</si>
  <si>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</si>
  <si>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</si>
  <si>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</si>
  <si>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</si>
  <si>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</si>
  <si>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</si>
  <si>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</si>
  <si>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</si>
  <si>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</si>
  <si>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</si>
  <si>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</si>
  <si>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</si>
  <si>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</si>
  <si>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</si>
  <si>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</si>
  <si>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</si>
  <si>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</si>
  <si>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</si>
  <si>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</si>
  <si>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</si>
  <si>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</si>
  <si>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</si>
  <si>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</si>
  <si>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</si>
  <si>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</si>
  <si>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</si>
  <si>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</si>
  <si>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</si>
  <si>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</si>
  <si>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</si>
  <si>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</si>
  <si>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</si>
  <si>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</si>
  <si>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</si>
  <si>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</si>
  <si>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</si>
  <si>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</si>
  <si>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</si>
  <si>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</si>
  <si>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</si>
  <si>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</si>
  <si>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</si>
  <si>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</si>
  <si>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</si>
  <si>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</si>
  <si>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</si>
  <si>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</si>
  <si>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</si>
  <si>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</si>
  <si>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</si>
  <si>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</si>
  <si>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</si>
  <si>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</si>
  <si>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</si>
  <si>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</si>
  <si>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</si>
  <si>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</si>
  <si>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</si>
  <si>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</si>
  <si>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</si>
  <si>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</si>
  <si>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</si>
  <si>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</si>
  <si>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</si>
  <si>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</si>
  <si>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</si>
  <si>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</si>
  <si>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</si>
  <si>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</si>
  <si>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</si>
  <si>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</si>
  <si>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</si>
  <si>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</si>
  <si>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</si>
  <si>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</si>
  <si>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</si>
  <si>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</si>
  <si>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</si>
  <si>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</si>
  <si>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</si>
  <si>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</si>
  <si>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</si>
  <si>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</si>
  <si>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</si>
  <si>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</si>
  <si>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</si>
  <si>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</si>
  <si>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</si>
  <si>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</si>
  <si>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</si>
  <si>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</si>
  <si>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</si>
  <si>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</si>
  <si>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</si>
  <si>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</si>
  <si>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</si>
  <si>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</si>
  <si>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</si>
  <si>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</si>
  <si>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</si>
  <si>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</si>
  <si>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</si>
  <si>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</si>
  <si>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</si>
  <si>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</si>
  <si>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</si>
  <si>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</si>
  <si>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</si>
  <si>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</si>
  <si>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</si>
  <si>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</si>
  <si>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</si>
  <si>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</si>
  <si>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</si>
  <si>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</si>
  <si>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</si>
  <si>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</si>
  <si>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</si>
  <si>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</si>
  <si>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</si>
  <si>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</si>
  <si>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</si>
  <si>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</si>
  <si>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</si>
  <si>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</si>
  <si>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</si>
  <si>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</si>
  <si>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</si>
  <si>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</si>
  <si>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</si>
  <si>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</si>
  <si>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</si>
  <si>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</si>
  <si>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</si>
  <si>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</si>
  <si>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</si>
  <si>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</si>
  <si>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</si>
  <si>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</si>
  <si>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</si>
  <si>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</si>
  <si>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</si>
  <si>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</si>
  <si>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</si>
  <si>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</si>
  <si>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</si>
  <si>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</si>
  <si>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</si>
  <si>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</si>
  <si>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</si>
  <si>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</si>
  <si>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</si>
  <si>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</si>
  <si>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</si>
  <si>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</si>
  <si>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</si>
  <si>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</si>
  <si>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</si>
  <si>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</si>
  <si>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</si>
  <si>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</si>
  <si>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</si>
  <si>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</si>
  <si>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</si>
  <si>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</si>
  <si>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</si>
  <si>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</si>
  <si>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</si>
  <si>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</si>
  <si>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</si>
  <si>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</si>
  <si>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</si>
  <si>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</si>
  <si>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</si>
  <si>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</si>
  <si>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</si>
  <si>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</si>
  <si>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</si>
  <si>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</si>
  <si>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</si>
  <si>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</si>
  <si>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</si>
  <si>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</si>
  <si>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</si>
  <si>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</si>
  <si>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</si>
  <si>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</si>
  <si>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</si>
  <si>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</si>
  <si>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</si>
  <si>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</si>
  <si>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</si>
  <si>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</si>
  <si>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</si>
  <si>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</si>
  <si>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</si>
  <si>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</si>
  <si>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</si>
  <si>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</si>
  <si>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</si>
  <si>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</si>
  <si>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</si>
  <si>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</si>
  <si>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</si>
  <si>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</si>
  <si>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</si>
  <si>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</si>
  <si>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</si>
  <si>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</si>
  <si>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</si>
  <si>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</si>
  <si>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</si>
  <si>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</si>
  <si>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</si>
  <si>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</si>
  <si>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</si>
  <si>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</si>
  <si>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</si>
  <si>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</si>
  <si>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</si>
  <si>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</si>
  <si>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</si>
  <si>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</si>
  <si>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</si>
  <si>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</si>
  <si>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</si>
  <si>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</si>
  <si>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</si>
  <si>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</si>
  <si>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</si>
  <si>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</si>
  <si>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</si>
  <si>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</si>
  <si>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</si>
  <si>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</si>
  <si>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</si>
  <si>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</si>
  <si>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</si>
  <si>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</si>
  <si>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</si>
  <si>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</si>
  <si>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</si>
  <si>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</si>
  <si>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</si>
  <si>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</si>
  <si>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</si>
  <si>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</si>
  <si>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</si>
  <si>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</si>
  <si>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</si>
  <si>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</si>
  <si>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</si>
  <si>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</si>
  <si>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</si>
  <si>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</si>
  <si>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</si>
  <si>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</si>
  <si>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</si>
  <si>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</si>
  <si>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</si>
  <si>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</si>
  <si>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</si>
  <si>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</si>
  <si>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</si>
  <si>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</si>
  <si>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</si>
  <si>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</si>
  <si>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</si>
  <si>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</si>
  <si>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</si>
  <si>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</si>
  <si>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</si>
  <si>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</si>
  <si>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</si>
  <si>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</si>
  <si>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</si>
  <si>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</si>
  <si>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</si>
  <si>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</si>
  <si>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</si>
  <si>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</si>
  <si>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</si>
  <si>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</si>
  <si>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</si>
  <si>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</si>
  <si>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</si>
  <si>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</si>
  <si>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</si>
  <si>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</si>
  <si>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</si>
  <si>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</si>
  <si>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</si>
  <si>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</si>
  <si>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</si>
  <si>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</si>
  <si>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</si>
  <si>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</si>
  <si>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</si>
  <si>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</si>
  <si>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</si>
  <si>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</si>
  <si>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</si>
  <si>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</si>
  <si>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</si>
  <si>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</si>
  <si>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</si>
  <si>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</si>
  <si>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</si>
  <si>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</si>
  <si>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</si>
  <si>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</si>
  <si>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</si>
  <si>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</si>
  <si>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</si>
  <si>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</si>
  <si>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</si>
  <si>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</si>
  <si>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</si>
  <si>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</si>
  <si>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</si>
  <si>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</si>
  <si>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</si>
  <si>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</si>
  <si>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</si>
  <si>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</si>
  <si>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</si>
  <si>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</si>
  <si>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</si>
  <si>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</si>
  <si>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</si>
  <si>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</si>
  <si>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</si>
  <si>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</si>
  <si>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</si>
  <si>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</si>
  <si>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</si>
  <si>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</si>
  <si>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</si>
  <si>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</si>
  <si>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</si>
  <si>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</si>
  <si>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</si>
  <si>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</si>
  <si>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</si>
  <si>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</si>
  <si>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</si>
  <si>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</si>
  <si>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</si>
  <si>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</si>
  <si>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</si>
  <si>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</si>
  <si>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</si>
  <si>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</si>
  <si>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</si>
  <si>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</si>
  <si>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</si>
  <si>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</si>
  <si>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</si>
  <si>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</si>
  <si>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</si>
  <si>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</si>
  <si>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</si>
  <si>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</si>
  <si>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</si>
  <si>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</si>
  <si>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</si>
  <si>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</si>
  <si>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</si>
  <si>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</si>
  <si>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</si>
  <si>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</si>
  <si>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</si>
  <si>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</si>
  <si>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</si>
  <si>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</si>
  <si>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</si>
  <si>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</si>
  <si>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</si>
  <si>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</si>
  <si>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</si>
  <si>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</si>
  <si>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</si>
  <si>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</si>
  <si>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</si>
  <si>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</si>
  <si>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</si>
  <si>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</si>
  <si>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</si>
  <si>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</si>
  <si>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</si>
  <si>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</si>
  <si>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</si>
  <si>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</si>
  <si>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</si>
  <si>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</si>
  <si>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</si>
  <si>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</si>
  <si>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</si>
  <si>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</si>
  <si>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</si>
  <si>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</si>
  <si>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</si>
  <si>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</si>
  <si>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</si>
  <si>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</si>
  <si>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</si>
  <si>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</si>
  <si>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</si>
  <si>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</si>
  <si>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</si>
  <si>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</si>
  <si>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</si>
  <si>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</si>
  <si>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</si>
  <si>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</si>
  <si>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</si>
  <si>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</si>
  <si>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</si>
  <si>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</si>
  <si>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</si>
  <si>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</si>
  <si>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</si>
  <si>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</si>
  <si>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</si>
  <si>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</si>
  <si>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</si>
  <si>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</si>
  <si>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</si>
  <si>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</si>
  <si>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</si>
  <si>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</si>
  <si>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</si>
  <si>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</si>
  <si>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</si>
  <si>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</si>
  <si>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</si>
  <si>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</si>
  <si>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</si>
  <si>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</si>
  <si>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</si>
  <si>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</si>
  <si>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</si>
  <si>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</si>
  <si>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</si>
  <si>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</si>
  <si>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</si>
  <si>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</si>
  <si>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</si>
  <si>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</si>
  <si>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</si>
  <si>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</si>
  <si>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</si>
  <si>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</si>
  <si>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</si>
  <si>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</si>
  <si>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</si>
  <si>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</si>
  <si>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</si>
  <si>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</si>
  <si>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</si>
  <si>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</si>
  <si>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</si>
  <si>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</si>
  <si>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</si>
  <si>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</si>
  <si>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</si>
  <si>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</si>
  <si>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</si>
  <si>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</si>
  <si>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</si>
  <si>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</si>
  <si>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</si>
  <si>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</si>
  <si>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</si>
  <si>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</si>
  <si>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</si>
  <si>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</si>
  <si>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</si>
  <si>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</si>
  <si>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</si>
  <si>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</si>
  <si>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</si>
  <si>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</si>
  <si>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</si>
  <si>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</si>
  <si>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</si>
  <si>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</si>
  <si>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</si>
  <si>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</si>
  <si>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</si>
  <si>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</si>
  <si>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</si>
  <si>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</si>
  <si>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</si>
  <si>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</si>
  <si>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</si>
  <si>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</si>
  <si>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</si>
  <si>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</si>
  <si>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</si>
  <si>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</si>
  <si>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</si>
  <si>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</si>
  <si>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</si>
  <si>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</si>
  <si>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</si>
  <si>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</si>
  <si>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</si>
  <si>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</si>
  <si>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</si>
  <si>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</si>
  <si>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</si>
  <si>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</si>
  <si>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</si>
  <si>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</si>
  <si>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</si>
  <si>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</si>
  <si>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</si>
  <si>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</si>
  <si>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</si>
  <si>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</si>
  <si>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</si>
  <si>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</si>
  <si>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</si>
  <si>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</si>
  <si>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</si>
  <si>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</si>
  <si>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</si>
  <si>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</si>
  <si>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</si>
  <si>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</si>
  <si>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</si>
  <si>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</si>
  <si>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</si>
  <si>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</si>
  <si>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</si>
  <si>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</si>
  <si>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</si>
  <si>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</si>
  <si>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</si>
  <si>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</si>
  <si>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</si>
  <si>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</si>
  <si>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</si>
  <si>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</si>
  <si>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</si>
  <si>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</si>
  <si>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</si>
  <si>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</si>
  <si>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</si>
  <si>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</si>
  <si>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</si>
  <si>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</si>
  <si>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</si>
  <si>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</si>
  <si>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</si>
  <si>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</si>
  <si>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</si>
  <si>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</si>
  <si>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</si>
  <si>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</si>
  <si>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</si>
  <si>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</si>
  <si>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</si>
  <si>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</si>
  <si>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</si>
  <si>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</si>
  <si>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</si>
  <si>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</si>
  <si>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</si>
  <si>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</si>
  <si>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</si>
  <si>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</si>
  <si>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</si>
  <si>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</si>
  <si>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</si>
  <si>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</si>
  <si>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</si>
  <si>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</si>
  <si>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</si>
  <si>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</si>
  <si>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</si>
  <si>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</si>
  <si>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</si>
  <si>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</si>
  <si>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</si>
  <si>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</si>
  <si>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</si>
  <si>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</si>
  <si>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</si>
  <si>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</si>
  <si>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</si>
  <si>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</si>
  <si>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</si>
  <si>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</si>
  <si>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</si>
  <si>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</si>
  <si>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</si>
  <si>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</si>
  <si>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</si>
  <si>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</si>
  <si>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</si>
  <si>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</si>
  <si>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</si>
  <si>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</si>
  <si>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</si>
  <si>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</si>
  <si>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</si>
  <si>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</si>
  <si>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</si>
  <si>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</si>
  <si>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</si>
  <si>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</si>
  <si>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</si>
  <si>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</si>
  <si>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</si>
  <si>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</si>
  <si>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</si>
  <si>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</si>
  <si>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</si>
  <si>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</si>
  <si>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</si>
  <si>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</si>
  <si>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</si>
  <si>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</si>
  <si>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</si>
  <si>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</si>
  <si>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</si>
  <si>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</si>
  <si>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</si>
  <si>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</si>
  <si>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</si>
  <si>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</si>
  <si>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</si>
  <si>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</si>
  <si>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</si>
  <si>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</si>
  <si>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</si>
  <si>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</si>
  <si>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</si>
  <si>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</si>
  <si>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</si>
  <si>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</si>
  <si>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</si>
  <si>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</si>
  <si>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</si>
  <si>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</si>
  <si>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</si>
  <si>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</si>
  <si>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</si>
  <si>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</si>
  <si>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</si>
  <si>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</si>
  <si>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</si>
  <si>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</si>
  <si>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</si>
  <si>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</si>
  <si>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</si>
  <si>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</si>
  <si>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</si>
  <si>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</si>
  <si>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</si>
  <si>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</si>
  <si>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</si>
  <si>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</si>
  <si>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</si>
  <si>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</si>
  <si>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</si>
  <si>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</si>
  <si>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</si>
  <si>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</si>
  <si>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</si>
  <si>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</si>
  <si>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</si>
  <si>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</si>
  <si>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</si>
  <si>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</si>
  <si>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</si>
  <si>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</si>
  <si>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</si>
  <si>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</si>
  <si>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</si>
  <si>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</si>
  <si>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</si>
  <si>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</si>
  <si>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</si>
  <si>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</si>
  <si>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</si>
  <si>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</si>
  <si>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</si>
  <si>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</si>
  <si>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</si>
  <si>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</si>
  <si>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</si>
  <si>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</si>
  <si>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</si>
  <si>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</si>
  <si>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</si>
  <si>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</si>
  <si>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</si>
  <si>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</si>
  <si>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</si>
  <si>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</si>
  <si>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</si>
  <si>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</si>
  <si>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</si>
  <si>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</si>
  <si>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</si>
  <si>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</si>
  <si>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</si>
  <si>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</si>
  <si>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</si>
  <si>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</si>
  <si>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</si>
  <si>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</si>
  <si>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</si>
  <si>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</si>
  <si>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</si>
  <si>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</si>
  <si>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</si>
  <si>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</si>
  <si>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</si>
  <si>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</si>
  <si>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</si>
  <si>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</si>
  <si>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</si>
  <si>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</si>
  <si>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</si>
  <si>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</si>
  <si>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</si>
  <si>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</si>
  <si>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</si>
  <si>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</si>
  <si>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</si>
  <si>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</si>
  <si>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</si>
  <si>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</si>
  <si>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</si>
  <si>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</si>
  <si>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</si>
  <si>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</si>
  <si>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</si>
  <si>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</si>
  <si>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</si>
  <si>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</si>
  <si>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</si>
  <si>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</si>
  <si>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</si>
  <si>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</si>
  <si>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</si>
  <si>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</si>
  <si>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</si>
  <si>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</si>
  <si>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</si>
  <si>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</si>
  <si>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</si>
  <si>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</si>
  <si>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</si>
  <si>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</si>
  <si>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</si>
  <si>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</si>
  <si>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</si>
  <si>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</si>
  <si>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</si>
  <si>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</si>
  <si>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</si>
  <si>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</si>
  <si>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</si>
  <si>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</si>
  <si>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</si>
  <si>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</si>
  <si>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</si>
  <si>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</si>
  <si>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</si>
  <si>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</si>
  <si>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</si>
  <si>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</si>
  <si>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</si>
  <si>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</si>
  <si>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</si>
  <si>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</si>
  <si>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</si>
  <si>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</si>
  <si>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</si>
  <si>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</si>
  <si>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</si>
  <si>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</si>
  <si>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</si>
  <si>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</si>
  <si>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</si>
  <si>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</si>
  <si>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</si>
  <si>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</si>
  <si>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</si>
  <si>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</si>
  <si>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</si>
  <si>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</si>
  <si>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</si>
  <si>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</si>
  <si>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</si>
  <si>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</si>
  <si>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</si>
  <si>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</si>
  <si>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</si>
  <si>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</si>
  <si>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</si>
  <si>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</si>
  <si>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</si>
  <si>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</si>
  <si>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</si>
  <si>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</si>
  <si>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</si>
  <si>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</si>
  <si>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</si>
  <si>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</si>
  <si>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</si>
  <si>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</si>
  <si>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</si>
  <si>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</si>
  <si>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</si>
  <si>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</si>
  <si>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</si>
  <si>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</si>
  <si>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</si>
  <si>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</si>
  <si>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</si>
  <si>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</si>
  <si>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</si>
  <si>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</si>
  <si>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</si>
  <si>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</si>
  <si>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</si>
  <si>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</si>
  <si>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</si>
  <si>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</si>
  <si>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</si>
  <si>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</si>
  <si>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</si>
  <si>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</si>
  <si>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</si>
  <si>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</si>
  <si>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</si>
  <si>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</si>
  <si>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</si>
  <si>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</si>
  <si>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</si>
  <si>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</si>
  <si>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</si>
  <si>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</si>
  <si>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</si>
  <si>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</si>
  <si>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</si>
  <si>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</si>
  <si>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</si>
  <si>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</si>
  <si>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</si>
  <si>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</si>
  <si>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</si>
  <si>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</si>
  <si>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</si>
  <si>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</si>
  <si>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</si>
  <si>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</si>
  <si>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</si>
  <si>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</si>
  <si>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</si>
  <si>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</si>
  <si>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</si>
  <si>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</si>
  <si>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</si>
  <si>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</si>
  <si>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</si>
  <si>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</si>
  <si>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</si>
  <si>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</si>
  <si>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</si>
  <si>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</si>
  <si>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</si>
  <si>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</si>
  <si>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</si>
  <si>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</si>
  <si>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</si>
  <si>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</si>
  <si>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</si>
  <si>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</si>
  <si>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</si>
  <si>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</si>
  <si>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</si>
  <si>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</si>
  <si>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</si>
  <si>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</si>
  <si>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</si>
  <si>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</si>
  <si>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</si>
  <si>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</si>
  <si>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</si>
  <si>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</si>
  <si>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</si>
  <si>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</si>
  <si>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</si>
  <si>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</si>
  <si>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</si>
  <si>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</si>
  <si>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</si>
  <si>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</si>
  <si>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</si>
  <si>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</si>
  <si>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</si>
  <si>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</si>
  <si>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</si>
  <si>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</si>
  <si>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</si>
  <si>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</si>
  <si>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</si>
  <si>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</si>
  <si>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</si>
  <si>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</si>
  <si>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</si>
  <si>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</si>
  <si>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</si>
  <si>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</si>
  <si>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</si>
  <si>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</si>
  <si>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</si>
  <si>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</si>
  <si>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</si>
  <si>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</si>
  <si>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</si>
  <si>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</si>
  <si>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</si>
  <si>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</si>
  <si>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</si>
  <si>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</si>
  <si>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</si>
  <si>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</si>
  <si>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</si>
  <si>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</si>
  <si>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</si>
  <si>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</si>
  <si>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</si>
  <si>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</si>
  <si>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</si>
  <si>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</si>
  <si>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</si>
  <si>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</si>
  <si>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</si>
  <si>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</si>
  <si>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</si>
  <si>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</si>
  <si>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</si>
  <si>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</si>
  <si>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</si>
  <si>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</si>
  <si>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</si>
  <si>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</si>
  <si>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</si>
  <si>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</si>
  <si>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</si>
  <si>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</si>
  <si>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</si>
  <si>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</si>
  <si>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</si>
  <si>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</si>
  <si>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</si>
  <si>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</si>
  <si>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</si>
  <si>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</si>
  <si>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</si>
  <si>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</si>
  <si>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</si>
  <si>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</si>
  <si>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</si>
  <si>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</si>
  <si>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</si>
  <si>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</si>
  <si>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</si>
  <si>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</si>
  <si>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</si>
  <si>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</si>
  <si>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</si>
  <si>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</si>
  <si>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</si>
  <si>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</si>
  <si>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</si>
  <si>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</si>
  <si>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</si>
  <si>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</si>
  <si>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</si>
  <si>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</si>
  <si>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</si>
  <si>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</si>
  <si>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</si>
  <si>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</si>
  <si>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</si>
  <si>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</si>
  <si>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</si>
  <si>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</si>
  <si>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</si>
  <si>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</si>
  <si>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</si>
  <si>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</si>
  <si>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</si>
  <si>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</si>
  <si>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</si>
  <si>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</si>
  <si>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</si>
  <si>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</si>
  <si>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</si>
  <si>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</si>
  <si>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</si>
  <si>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</si>
  <si>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</si>
  <si>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</si>
  <si>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</si>
  <si>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</si>
  <si>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</si>
  <si>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</si>
  <si>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</si>
  <si>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</si>
  <si>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</si>
  <si>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</si>
  <si>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</si>
  <si>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</si>
  <si>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</si>
  <si>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</si>
  <si>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</si>
  <si>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</si>
  <si>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</si>
  <si>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</si>
  <si>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</si>
  <si>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</si>
  <si>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</si>
  <si>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</si>
  <si>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</si>
  <si>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</si>
  <si>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</si>
  <si>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</si>
  <si>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</si>
  <si>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</si>
  <si>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</si>
  <si>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</si>
  <si>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</si>
  <si>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</si>
  <si>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</si>
  <si>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</si>
  <si>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</si>
  <si>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</si>
  <si>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</si>
  <si>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</si>
  <si>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</si>
  <si>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</si>
  <si>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</si>
  <si>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</si>
  <si>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</si>
  <si>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</si>
  <si>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</si>
  <si>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</si>
  <si>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</si>
  <si>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</si>
  <si>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</si>
  <si>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</si>
  <si>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</si>
  <si>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</si>
  <si>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</si>
  <si>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</si>
  <si>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</si>
  <si>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</si>
  <si>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</si>
  <si>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</si>
  <si>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</si>
  <si>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</si>
  <si>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</si>
  <si>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</si>
  <si>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</si>
  <si>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</si>
  <si>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</si>
  <si>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</si>
  <si>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</si>
  <si>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</si>
  <si>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</si>
  <si>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</si>
  <si>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</si>
  <si>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</si>
  <si>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</si>
  <si>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</si>
  <si>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</si>
  <si>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</si>
  <si>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</si>
  <si>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</si>
  <si>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</si>
  <si>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</si>
  <si>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</si>
  <si>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</si>
  <si>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</si>
  <si>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</si>
  <si>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</si>
  <si>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</si>
  <si>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</si>
  <si>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</si>
  <si>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</si>
  <si>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</si>
  <si>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</si>
  <si>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</si>
  <si>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</si>
  <si>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</si>
  <si>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</si>
  <si>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</si>
  <si>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</si>
  <si>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</si>
  <si>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</si>
  <si>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</si>
  <si>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</si>
  <si>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</si>
  <si>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</si>
  <si>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</si>
  <si>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</si>
  <si>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</si>
  <si>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</si>
  <si>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</si>
  <si>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</si>
  <si>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</si>
  <si>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</si>
  <si>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</si>
  <si>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</si>
  <si>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</si>
  <si>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</si>
  <si>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</si>
  <si>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</si>
  <si>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</si>
  <si>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</si>
  <si>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</si>
  <si>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</si>
  <si>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</si>
  <si>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</si>
  <si>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</si>
  <si>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</si>
  <si>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</si>
  <si>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</si>
  <si>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</si>
  <si>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</si>
  <si>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</si>
  <si>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</si>
  <si>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</si>
  <si>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</si>
  <si>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</si>
  <si>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</si>
  <si>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</si>
  <si>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</si>
  <si>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</si>
  <si>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</si>
  <si>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</si>
  <si>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</si>
  <si>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</si>
  <si>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</si>
  <si>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</si>
  <si>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</si>
  <si>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</si>
  <si>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</si>
  <si>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</si>
  <si>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</si>
  <si>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</si>
  <si>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</si>
  <si>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</si>
  <si>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</si>
  <si>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</si>
  <si>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</si>
  <si>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</si>
  <si>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</si>
  <si>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</si>
  <si>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</si>
  <si>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</si>
  <si>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</si>
  <si>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</si>
  <si>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</si>
  <si>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</si>
  <si>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</si>
  <si>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</si>
  <si>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</si>
  <si>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</si>
  <si>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</si>
  <si>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</si>
  <si>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</si>
  <si>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</si>
  <si>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</si>
  <si>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</si>
  <si>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</si>
  <si>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</si>
  <si>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</si>
  <si>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</si>
  <si>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</si>
  <si>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</si>
  <si>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</si>
  <si>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</si>
  <si>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</si>
  <si>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</si>
  <si>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</si>
  <si>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</si>
  <si>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</si>
  <si>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</si>
  <si>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</si>
  <si>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</si>
  <si>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</si>
  <si>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</si>
  <si>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</si>
  <si>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</si>
  <si>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</si>
  <si>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</si>
  <si>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</si>
  <si>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</si>
  <si>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</si>
  <si>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</si>
  <si>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</si>
  <si>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</si>
  <si>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</si>
  <si>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</si>
  <si>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</si>
  <si>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</si>
  <si>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</si>
  <si>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</si>
  <si>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</si>
  <si>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</si>
  <si>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</si>
  <si>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</si>
  <si>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</si>
  <si>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</si>
  <si>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</si>
  <si>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</si>
  <si>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</si>
  <si>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</si>
  <si>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</si>
  <si>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</si>
  <si>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</si>
  <si>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</si>
  <si>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</si>
  <si>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</si>
  <si>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</si>
  <si>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</si>
  <si>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</si>
  <si>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</si>
  <si>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</si>
  <si>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</si>
  <si>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</si>
  <si>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</si>
  <si>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</si>
  <si>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</si>
  <si>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</si>
  <si>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</si>
  <si>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</si>
  <si>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</si>
  <si>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</si>
  <si>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</si>
  <si>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</si>
  <si>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</si>
  <si>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</si>
  <si>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</si>
  <si>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</si>
  <si>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</si>
  <si>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</si>
  <si>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</si>
  <si>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</si>
  <si>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</si>
  <si>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</si>
  <si>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</si>
  <si>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</si>
  <si>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</si>
  <si>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</si>
  <si>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</si>
  <si>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</si>
  <si>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</si>
  <si>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</si>
  <si>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</si>
  <si>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</si>
  <si>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</si>
  <si>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</si>
  <si>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</si>
  <si>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</si>
  <si>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</si>
  <si>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</si>
  <si>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</si>
  <si>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</si>
  <si>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</si>
  <si>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</si>
  <si>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</si>
  <si>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</si>
  <si>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</si>
  <si>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</si>
  <si>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</si>
  <si>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</si>
  <si>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</si>
  <si>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</si>
  <si>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</si>
  <si>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</si>
  <si>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</si>
  <si>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</si>
  <si>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</si>
  <si>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</si>
  <si>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</si>
  <si>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</si>
  <si>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</si>
  <si>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</si>
  <si>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</si>
  <si>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</si>
  <si>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</si>
  <si>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</si>
  <si>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</si>
  <si>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</si>
  <si>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</si>
  <si>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</si>
  <si>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</si>
  <si>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</si>
  <si>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</si>
  <si>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</si>
  <si>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</si>
  <si>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</si>
  <si>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</si>
  <si>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</si>
  <si>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</si>
  <si>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</si>
  <si>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</si>
  <si>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</si>
  <si>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</si>
  <si>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</si>
  <si>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</si>
  <si>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</si>
  <si>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</si>
  <si>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</si>
  <si>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</si>
  <si>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</si>
  <si>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</si>
  <si>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</si>
  <si>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</si>
  <si>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</si>
  <si>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</si>
  <si>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</si>
  <si>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</si>
  <si>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</si>
  <si>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</si>
  <si>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</si>
  <si>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</si>
  <si>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</si>
  <si>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</si>
  <si>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</si>
  <si>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</si>
  <si>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</si>
  <si>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</si>
  <si>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</si>
  <si>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</si>
  <si>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</si>
  <si>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</si>
  <si>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</si>
  <si>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</si>
  <si>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</si>
  <si>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</si>
  <si>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</si>
  <si>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</si>
  <si>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</si>
  <si>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</si>
  <si>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</si>
  <si>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</si>
  <si>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</si>
  <si>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</si>
  <si>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</si>
  <si>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</si>
  <si>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</si>
  <si>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</si>
  <si>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</si>
  <si>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</si>
  <si>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</si>
  <si>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</si>
  <si>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</si>
  <si>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</si>
  <si>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</si>
  <si>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</si>
  <si>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</si>
  <si>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</si>
  <si>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</si>
  <si>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</si>
  <si>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</si>
  <si>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</si>
  <si>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</si>
  <si>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</si>
  <si>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</si>
  <si>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</si>
  <si>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</si>
  <si>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</si>
  <si>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</si>
  <si>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</si>
  <si>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</si>
  <si>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</si>
  <si>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</si>
  <si>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</si>
  <si>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</si>
  <si>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</si>
  <si>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</si>
  <si>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</si>
  <si>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</si>
  <si>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</si>
  <si>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</si>
  <si>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</si>
  <si>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</si>
  <si>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</si>
  <si>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</si>
  <si>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</si>
  <si>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</si>
  <si>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</si>
  <si>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</si>
  <si>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</si>
  <si>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</si>
  <si>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</si>
  <si>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</si>
  <si>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</si>
  <si>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</si>
  <si>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</si>
  <si>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</si>
  <si>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</si>
  <si>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</si>
  <si>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</si>
  <si>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</si>
  <si>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</si>
  <si>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</si>
  <si>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</si>
  <si>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</si>
  <si>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</si>
  <si>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</si>
  <si>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</si>
  <si>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</si>
  <si>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</si>
  <si>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</si>
  <si>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</si>
  <si>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</si>
  <si>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</si>
  <si>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</si>
  <si>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</si>
  <si>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</si>
  <si>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</si>
  <si>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</si>
  <si>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</si>
  <si>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</si>
  <si>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</si>
  <si>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</si>
  <si>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</si>
  <si>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</si>
  <si>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</si>
  <si>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</si>
  <si>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</si>
  <si>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</si>
  <si>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</si>
  <si>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</si>
  <si>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</si>
  <si>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</si>
  <si>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</si>
  <si>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</si>
  <si>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</si>
  <si>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</si>
  <si>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</si>
  <si>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</si>
  <si>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</si>
  <si>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</si>
  <si>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</si>
  <si>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</si>
  <si>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</si>
  <si>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</si>
  <si>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</si>
  <si>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</si>
  <si>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</si>
  <si>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</si>
  <si>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</si>
  <si>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</si>
  <si>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</si>
  <si>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</si>
  <si>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</si>
  <si>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</si>
  <si>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</si>
  <si>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</si>
  <si>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</si>
  <si>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</si>
  <si>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</si>
  <si>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</si>
  <si>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</si>
  <si>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</si>
  <si>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</si>
  <si>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</si>
  <si>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</si>
  <si>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</si>
  <si>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</si>
  <si>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</si>
  <si>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</si>
  <si>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</si>
  <si>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</si>
  <si>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</si>
  <si>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</si>
  <si>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</si>
  <si>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</si>
  <si>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</si>
  <si>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</si>
  <si>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</si>
  <si>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</si>
  <si>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</si>
  <si>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</si>
  <si>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</si>
  <si>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</si>
  <si>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</si>
  <si>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</si>
  <si>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</si>
  <si>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</si>
  <si>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</si>
  <si>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</si>
  <si>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</si>
  <si>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</si>
  <si>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</si>
  <si>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</si>
  <si>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</si>
  <si>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</si>
  <si>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</si>
  <si>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</si>
  <si>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</si>
  <si>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</si>
  <si>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</si>
  <si>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</si>
  <si>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</si>
  <si>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</si>
  <si>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</si>
  <si>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</si>
  <si>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</si>
  <si>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</si>
  <si>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</si>
  <si>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</si>
  <si>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</si>
  <si>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</si>
  <si>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</si>
  <si>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</si>
  <si>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</si>
  <si>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</si>
  <si>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</si>
  <si>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</si>
  <si>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</si>
  <si>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</si>
  <si>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</si>
  <si>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</si>
  <si>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</si>
  <si>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</si>
  <si>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</si>
  <si>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</si>
  <si>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</si>
  <si>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</si>
  <si>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</si>
  <si>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</si>
  <si>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</si>
  <si>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</si>
  <si>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</si>
  <si>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</si>
  <si>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</si>
  <si>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</si>
  <si>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</si>
  <si>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</si>
  <si>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</si>
  <si>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</si>
  <si>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</si>
  <si>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</si>
  <si>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</si>
  <si>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</si>
  <si>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</si>
  <si>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</si>
  <si>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</si>
  <si>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</si>
  <si>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</si>
  <si>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</si>
  <si>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</si>
  <si>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</si>
  <si>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</si>
  <si>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</si>
  <si>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</si>
  <si>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</si>
  <si>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</si>
  <si>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</si>
  <si>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</si>
  <si>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</si>
  <si>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</si>
  <si>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</si>
  <si>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</si>
  <si>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</si>
  <si>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</si>
  <si>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</si>
  <si>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</si>
  <si>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</si>
  <si>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</si>
  <si>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</si>
  <si>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</si>
  <si>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</si>
  <si>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</si>
  <si>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</si>
  <si>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</si>
  <si>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</si>
  <si>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</si>
  <si>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</si>
  <si>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</si>
  <si>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</si>
  <si>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</si>
  <si>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</si>
  <si>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</si>
  <si>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</si>
  <si>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</si>
  <si>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</si>
  <si>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</si>
  <si>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</si>
  <si>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</si>
  <si>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</si>
  <si>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</si>
  <si>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</si>
  <si>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</si>
  <si>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</si>
  <si>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</si>
  <si>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</si>
  <si>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</si>
  <si>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</si>
  <si>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</si>
  <si>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</si>
  <si>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</si>
  <si>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</si>
  <si>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</si>
  <si>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</si>
  <si>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</si>
  <si>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</si>
  <si>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</si>
  <si>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</si>
  <si>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</si>
  <si>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</si>
  <si>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</si>
  <si>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</si>
  <si>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</si>
  <si>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</si>
  <si>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</si>
  <si>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</si>
  <si>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</si>
  <si>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</si>
  <si>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</si>
  <si>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</si>
  <si>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</si>
  <si>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</si>
  <si>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</si>
  <si>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</si>
  <si>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</si>
  <si>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</si>
  <si>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</si>
  <si>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</si>
  <si>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</si>
  <si>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</si>
  <si>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</si>
  <si>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</si>
  <si>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</si>
  <si>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</si>
  <si>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</si>
  <si>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</si>
  <si>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</si>
  <si>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</si>
  <si>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</si>
  <si>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</si>
  <si>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</si>
  <si>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</si>
  <si>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</si>
  <si>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</si>
  <si>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</si>
  <si>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</si>
  <si>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</si>
  <si>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</si>
  <si>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</si>
  <si>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</si>
  <si>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</si>
  <si>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</si>
  <si>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</si>
  <si>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</si>
  <si>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</si>
  <si>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</si>
  <si>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</si>
  <si>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</si>
  <si>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</si>
  <si>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</si>
  <si>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</si>
  <si>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</si>
  <si>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</si>
  <si>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</si>
  <si>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</si>
  <si>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</si>
  <si>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</si>
  <si>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</si>
  <si>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</si>
  <si>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</si>
  <si>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</si>
  <si>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</si>
  <si>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</si>
  <si>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</si>
  <si>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</si>
  <si>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</si>
  <si>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</si>
  <si>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</si>
  <si>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</si>
  <si>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</si>
  <si>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</si>
  <si>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</si>
  <si>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</si>
  <si>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</si>
  <si>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</si>
  <si>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</si>
  <si>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</si>
  <si>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</si>
  <si>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</si>
  <si>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</si>
  <si>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</si>
  <si>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</si>
  <si>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</si>
  <si>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</si>
  <si>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</si>
  <si>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</si>
  <si>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</si>
  <si>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</si>
  <si>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</si>
  <si>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</si>
  <si>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</si>
  <si>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</si>
  <si>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</si>
  <si>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</si>
  <si>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</si>
  <si>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</si>
  <si>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</si>
  <si>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</si>
  <si>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</si>
  <si>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</si>
  <si>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</si>
  <si>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</si>
  <si>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</si>
  <si>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</si>
  <si>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</si>
  <si>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</si>
  <si>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</si>
  <si>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</si>
  <si>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</si>
  <si>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</si>
  <si>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</si>
  <si>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</si>
  <si>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</si>
  <si>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</si>
  <si>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</si>
  <si>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</si>
  <si>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</si>
  <si>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</si>
  <si>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</si>
  <si>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</si>
  <si>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</si>
  <si>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</si>
  <si>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</si>
  <si>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</si>
  <si>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</si>
  <si>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</si>
  <si>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</si>
  <si>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</si>
  <si>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</si>
  <si>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</si>
  <si>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</si>
  <si>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</si>
  <si>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</si>
  <si>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</si>
  <si>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</si>
  <si>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</si>
  <si>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</si>
  <si>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</si>
  <si>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</si>
  <si>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</si>
  <si>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</si>
  <si>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</si>
  <si>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</si>
  <si>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</si>
  <si>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</si>
  <si>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</si>
  <si>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</si>
  <si>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</si>
  <si>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</si>
  <si>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</si>
  <si>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</si>
  <si>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</si>
  <si>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</si>
  <si>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</si>
  <si>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</si>
  <si>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</si>
  <si>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</si>
  <si>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</si>
  <si>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</si>
  <si>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</si>
  <si>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</si>
  <si>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</si>
  <si>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</si>
  <si>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</si>
  <si>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</si>
  <si>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</si>
  <si>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</si>
  <si>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</si>
  <si>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</si>
  <si>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</si>
  <si>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</si>
  <si>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</si>
  <si>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</si>
  <si>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</si>
  <si>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</si>
  <si>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</si>
  <si>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</si>
  <si>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</si>
  <si>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</si>
  <si>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</si>
  <si>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</si>
  <si>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</si>
  <si>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</si>
  <si>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</si>
  <si>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</si>
  <si>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</si>
  <si>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</si>
  <si>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</si>
  <si>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</si>
  <si>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</si>
  <si>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</si>
  <si>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</si>
  <si>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</si>
  <si>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</si>
  <si>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</si>
  <si>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</si>
  <si>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</si>
  <si>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</si>
  <si>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</si>
  <si>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</si>
  <si>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</si>
  <si>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</si>
  <si>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</si>
  <si>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</si>
  <si>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</si>
  <si>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</si>
  <si>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</si>
  <si>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</si>
  <si>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</si>
  <si>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</si>
  <si>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</si>
  <si>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</si>
  <si>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</si>
  <si>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</si>
  <si>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</si>
  <si>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</si>
  <si>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</si>
  <si>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</si>
  <si>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</si>
  <si>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</si>
  <si>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</si>
  <si>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</si>
  <si>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</si>
  <si>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</si>
  <si>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</si>
  <si>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</si>
  <si>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</si>
  <si>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</si>
  <si>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</si>
  <si>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</si>
  <si>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</si>
  <si>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</si>
  <si>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</si>
  <si>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</si>
  <si>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</si>
  <si>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</si>
  <si>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</si>
  <si>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</si>
  <si>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</si>
  <si>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</si>
  <si>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</si>
  <si>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</si>
  <si>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</si>
  <si>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</si>
  <si>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</si>
  <si>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</si>
  <si>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</si>
  <si>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</si>
  <si>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</si>
  <si>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</si>
  <si>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</si>
  <si>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</si>
  <si>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</si>
  <si>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</si>
  <si>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</si>
  <si>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</si>
  <si>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</si>
  <si>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</si>
  <si>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</si>
  <si>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</si>
  <si>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</si>
  <si>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</si>
  <si>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</si>
  <si>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</si>
  <si>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</si>
  <si>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</si>
  <si>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</si>
  <si>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</si>
  <si>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</si>
  <si>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</si>
  <si>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</si>
  <si>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</si>
  <si>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</si>
  <si>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</si>
  <si>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</si>
  <si>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</si>
  <si>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</si>
  <si>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</si>
  <si>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</si>
  <si>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</si>
  <si>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</si>
  <si>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</si>
  <si>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</si>
  <si>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</si>
  <si>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</si>
  <si>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</si>
  <si>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</si>
  <si>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</si>
  <si>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</si>
  <si>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</si>
  <si>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</si>
  <si>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</si>
  <si>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</si>
  <si>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</si>
  <si>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</si>
  <si>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</si>
  <si>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</si>
  <si>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</si>
  <si>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</si>
  <si>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</si>
  <si>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</si>
  <si>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</si>
  <si>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</si>
  <si>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</si>
  <si>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</si>
  <si>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</si>
  <si>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</si>
  <si>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</si>
  <si>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</si>
  <si>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</si>
  <si>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</si>
  <si>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</si>
  <si>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</si>
  <si>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</si>
  <si>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</si>
  <si>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</si>
  <si>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</si>
  <si>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</si>
  <si>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</si>
  <si>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</si>
  <si>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</si>
  <si>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</si>
  <si>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</si>
  <si>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</si>
  <si>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</si>
  <si>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</si>
  <si>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</si>
  <si>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</si>
  <si>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</si>
  <si>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</si>
  <si>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</si>
  <si>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</si>
  <si>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</si>
  <si>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</si>
  <si>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</si>
  <si>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</si>
  <si>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</si>
  <si>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</si>
  <si>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</si>
  <si>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</si>
  <si>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</si>
  <si>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</si>
  <si>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</si>
  <si>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</si>
  <si>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</si>
  <si>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</si>
  <si>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</si>
  <si>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</si>
  <si>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</si>
  <si>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</si>
  <si>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</si>
  <si>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</si>
  <si>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</si>
  <si>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</si>
  <si>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</si>
  <si>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</si>
  <si>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</si>
  <si>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</si>
  <si>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</si>
  <si>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</si>
  <si>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</si>
  <si>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</si>
  <si>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</si>
  <si>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</si>
  <si>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</si>
  <si>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</si>
  <si>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</si>
  <si>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</si>
  <si>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</si>
  <si>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</si>
  <si>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</si>
  <si>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</si>
  <si>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</si>
  <si>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</si>
  <si>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</si>
  <si>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</si>
  <si>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</si>
  <si>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</si>
  <si>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</si>
  <si>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</si>
  <si>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</si>
  <si>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</si>
  <si>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</si>
  <si>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</si>
  <si>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</si>
  <si>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</si>
  <si>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</si>
  <si>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</si>
  <si>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</si>
  <si>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</si>
  <si>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</si>
  <si>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</si>
  <si>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</si>
  <si>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</si>
  <si>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</si>
  <si>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</si>
  <si>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</si>
  <si>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</si>
  <si>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</si>
  <si>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</si>
  <si>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</si>
  <si>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</si>
  <si>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</si>
  <si>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</si>
  <si>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</si>
  <si>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</si>
  <si>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</si>
  <si>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</si>
  <si>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</si>
  <si>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</si>
  <si>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</si>
  <si>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</si>
  <si>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</si>
  <si>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</si>
  <si>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</si>
  <si>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</si>
  <si>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</si>
  <si>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</si>
  <si>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</si>
  <si>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</si>
  <si>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</si>
  <si>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</si>
  <si>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</si>
  <si>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</si>
  <si>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</si>
  <si>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</si>
  <si>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</si>
  <si>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</si>
  <si>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</si>
  <si>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</si>
  <si>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</si>
  <si>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</si>
  <si>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</si>
  <si>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</si>
  <si>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</si>
  <si>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</si>
  <si>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</si>
  <si>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</si>
  <si>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</si>
  <si>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</si>
  <si>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</si>
  <si>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</si>
  <si>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</si>
  <si>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</si>
  <si>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</si>
  <si>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</si>
  <si>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</si>
  <si>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</si>
  <si>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</si>
  <si>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</si>
  <si>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</si>
  <si>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</si>
  <si>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</si>
  <si>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</si>
  <si>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</si>
  <si>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</si>
  <si>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</si>
  <si>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</si>
  <si>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</si>
  <si>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</si>
  <si>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</si>
  <si>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</si>
  <si>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</si>
  <si>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</si>
  <si>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</si>
  <si>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</si>
  <si>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</si>
  <si>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</si>
  <si>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</si>
  <si>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</si>
  <si>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</si>
  <si>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</si>
  <si>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</si>
  <si>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</si>
  <si>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</si>
  <si>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</si>
  <si>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</si>
  <si>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</si>
  <si>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</si>
  <si>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</si>
  <si>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</si>
  <si>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</si>
  <si>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</si>
  <si>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</si>
  <si>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</si>
  <si>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</si>
  <si>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</si>
  <si>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</si>
  <si>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</si>
  <si>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</si>
  <si>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</si>
  <si>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</si>
  <si>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</si>
  <si>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</si>
  <si>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</si>
  <si>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</si>
  <si>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</si>
  <si>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</si>
  <si>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</si>
  <si>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</si>
  <si>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</si>
  <si>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</si>
  <si>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</si>
  <si>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</si>
  <si>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</si>
  <si>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</si>
  <si>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</si>
  <si>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</si>
  <si>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</si>
  <si>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</si>
  <si>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</si>
  <si>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</si>
  <si>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</si>
  <si>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</si>
  <si>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</si>
  <si>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</si>
  <si>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</si>
  <si>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</si>
  <si>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</si>
  <si>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</si>
  <si>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</si>
  <si>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</si>
  <si>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</si>
  <si>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</si>
  <si>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</si>
  <si>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</si>
  <si>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</si>
  <si>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</si>
  <si>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</si>
  <si>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</si>
  <si>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</si>
  <si>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</si>
  <si>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</si>
  <si>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</si>
  <si>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</si>
  <si>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</si>
  <si>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</si>
  <si>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</si>
  <si>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</si>
  <si>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</si>
  <si>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</si>
  <si>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</si>
  <si>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</si>
  <si>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</si>
  <si>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</si>
  <si>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</si>
  <si>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</si>
  <si>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</si>
  <si>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</si>
  <si>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</si>
  <si>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</si>
  <si>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</si>
  <si>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</si>
  <si>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</si>
  <si>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</si>
  <si>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</si>
  <si>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</si>
  <si>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</si>
  <si>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</si>
  <si>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</si>
  <si>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</si>
  <si>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</si>
  <si>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</si>
  <si>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</si>
  <si>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</si>
  <si>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</si>
  <si>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</si>
  <si>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</si>
  <si>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</si>
  <si>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</si>
  <si>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</si>
  <si>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</si>
  <si>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</si>
  <si>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</si>
  <si>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</si>
  <si>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</si>
  <si>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</si>
  <si>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</si>
  <si>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</si>
  <si>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</si>
  <si>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</si>
  <si>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</si>
  <si>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</si>
  <si>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</si>
  <si>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</si>
  <si>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</si>
  <si>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</si>
  <si>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</si>
  <si>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</si>
  <si>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</si>
  <si>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</si>
  <si>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</si>
  <si>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</si>
  <si>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</si>
  <si>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</si>
  <si>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</si>
  <si>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</si>
  <si>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</si>
  <si>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</si>
  <si>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</si>
  <si>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</si>
  <si>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</si>
  <si>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</si>
  <si>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</si>
  <si>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</si>
  <si>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</si>
  <si>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</si>
  <si>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</si>
  <si>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</si>
  <si>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</si>
  <si>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</si>
  <si>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</si>
  <si>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</si>
  <si>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</si>
  <si>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</si>
  <si>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</si>
  <si>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</si>
  <si>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</si>
  <si>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</si>
  <si>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</si>
  <si>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</si>
  <si>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</si>
  <si>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</si>
  <si>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</si>
  <si>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</si>
  <si>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</si>
  <si>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</si>
  <si>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</si>
  <si>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</si>
  <si>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</si>
  <si>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</si>
  <si>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</si>
  <si>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</si>
  <si>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</si>
  <si>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</si>
  <si>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</si>
  <si>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</si>
  <si>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</si>
  <si>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</si>
  <si>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</si>
  <si>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</si>
  <si>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</si>
  <si>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</si>
  <si>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</si>
  <si>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</si>
  <si>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</si>
  <si>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</si>
  <si>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</si>
  <si>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</si>
  <si>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</si>
  <si>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</si>
  <si>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</si>
  <si>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</si>
  <si>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</si>
  <si>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</si>
  <si>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</si>
  <si>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</si>
  <si>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</si>
  <si>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</si>
  <si>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</si>
  <si>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</si>
  <si>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</si>
  <si>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</si>
  <si>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</si>
  <si>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</si>
  <si>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</si>
  <si>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</si>
  <si>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</si>
  <si>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</si>
  <si>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</si>
  <si>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</si>
  <si>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</si>
  <si>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</si>
  <si>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</si>
  <si>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</si>
  <si>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</si>
  <si>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</si>
  <si>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</si>
  <si>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</si>
  <si>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</si>
  <si>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</si>
  <si>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</si>
  <si>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</si>
  <si>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</si>
  <si>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</si>
  <si>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</si>
  <si>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</si>
  <si>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</si>
  <si>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</si>
  <si>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</si>
  <si>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</si>
  <si>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</si>
  <si>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</si>
  <si>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</si>
  <si>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</si>
  <si>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</si>
  <si>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</si>
  <si>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</si>
  <si>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</si>
  <si>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</si>
  <si>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</si>
  <si>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</si>
  <si>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</si>
  <si>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</si>
  <si>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</si>
  <si>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</si>
  <si>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</si>
  <si>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</si>
  <si>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</si>
  <si>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</si>
  <si>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</si>
  <si>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</si>
  <si>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</si>
  <si>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</si>
  <si>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</si>
  <si>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</si>
  <si>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</si>
  <si>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</si>
  <si>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</si>
  <si>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</si>
  <si>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</si>
  <si>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</si>
  <si>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</si>
  <si>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</si>
  <si>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</si>
  <si>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</si>
  <si>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</si>
  <si>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</si>
  <si>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</si>
  <si>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</si>
  <si>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</si>
  <si>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</si>
  <si>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</si>
  <si>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</si>
  <si>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</si>
  <si>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</si>
  <si>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</si>
  <si>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</si>
  <si>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</si>
  <si>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</si>
  <si>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</si>
  <si>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</si>
  <si>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</si>
  <si>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</si>
  <si>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</si>
  <si>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</si>
  <si>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</si>
  <si>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</si>
  <si>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</si>
  <si>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</si>
  <si>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</si>
  <si>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</si>
  <si>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</si>
  <si>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</si>
  <si>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</si>
  <si>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</si>
  <si>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</si>
  <si>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</si>
  <si>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</si>
  <si>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</si>
  <si>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</si>
  <si>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</si>
  <si>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</si>
  <si>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</si>
  <si>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</si>
  <si>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</si>
  <si>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</si>
  <si>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</si>
  <si>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</si>
  <si>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</si>
  <si>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</si>
  <si>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</si>
  <si>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</si>
  <si>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</si>
  <si>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</si>
  <si>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</si>
  <si>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</si>
  <si>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</si>
  <si>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</si>
  <si>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</si>
  <si>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</si>
  <si>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</si>
  <si>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</si>
  <si>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</si>
  <si>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</si>
  <si>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</si>
  <si>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</si>
  <si>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</si>
  <si>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</si>
  <si>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</si>
  <si>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</si>
  <si>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</si>
  <si>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</si>
  <si>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</si>
  <si>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</si>
  <si>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</si>
  <si>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</si>
  <si>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</si>
  <si>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</si>
  <si>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</si>
  <si>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</si>
  <si>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</si>
  <si>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</si>
  <si>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</si>
  <si>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</si>
  <si>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</si>
  <si>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</si>
  <si>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</si>
  <si>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</si>
  <si>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</si>
  <si>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</si>
  <si>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</si>
  <si>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</si>
  <si>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</si>
  <si>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</si>
  <si>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</si>
  <si>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</si>
  <si>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</si>
  <si>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</si>
  <si>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</si>
  <si>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</si>
  <si>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</si>
  <si>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</si>
  <si>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</si>
  <si>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</si>
  <si>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</si>
  <si>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</si>
  <si>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</si>
  <si>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</si>
  <si>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</si>
  <si>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</si>
  <si>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</si>
  <si>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</si>
  <si>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</si>
  <si>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</si>
  <si>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</si>
  <si>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</si>
  <si>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</si>
  <si>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</si>
  <si>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</si>
  <si>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</si>
  <si>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</si>
  <si>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</si>
  <si>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</si>
  <si>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</si>
  <si>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</si>
  <si>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</si>
  <si>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</si>
  <si>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</si>
  <si>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</si>
  <si>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</si>
  <si>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</si>
  <si>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</si>
  <si>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</si>
  <si>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</si>
  <si>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</si>
  <si>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</si>
  <si>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</si>
  <si>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</si>
  <si>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</si>
  <si>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</si>
  <si>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</si>
  <si>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</si>
  <si>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</si>
  <si>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</si>
  <si>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</si>
  <si>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</si>
  <si>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</si>
  <si>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</si>
  <si>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</si>
  <si>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</si>
  <si>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</si>
  <si>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</si>
  <si>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</si>
  <si>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</si>
  <si>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 (in %)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</si>
  <si>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</si>
  <si>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</si>
  <si>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</si>
  <si>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</si>
  <si>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</si>
  <si>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</si>
  <si>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</si>
  <si>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</si>
  <si>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</si>
  <si>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</si>
  <si>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</si>
  <si>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</si>
  <si>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</si>
  <si>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</si>
  <si>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</si>
  <si>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</si>
  <si>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</si>
  <si>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</si>
  <si>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</si>
  <si>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</si>
  <si>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</si>
  <si>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</si>
  <si>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</si>
  <si>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</si>
  <si>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</si>
  <si>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</si>
  <si>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</si>
  <si>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</si>
  <si>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</si>
  <si>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</si>
  <si>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</si>
  <si>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</si>
  <si>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</si>
  <si>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</si>
  <si>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</si>
  <si>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</si>
  <si>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</si>
  <si>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</si>
  <si>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</si>
  <si>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</si>
  <si>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</si>
  <si>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</si>
  <si>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</si>
  <si>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</si>
  <si>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</si>
  <si>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</si>
  <si>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</si>
  <si>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</si>
  <si>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</si>
  <si>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</si>
  <si>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</si>
  <si>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</si>
  <si>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Subcategorty</t>
  </si>
  <si>
    <t>Column Labels</t>
  </si>
  <si>
    <t>Grand Total</t>
  </si>
  <si>
    <t>Row Labels</t>
  </si>
  <si>
    <t>Count of  outcome</t>
  </si>
  <si>
    <t>Outcome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</si>
  <si>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</si>
  <si>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</si>
  <si>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</si>
  <si>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</si>
  <si>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</si>
  <si>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</si>
  <si>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</si>
  <si>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</si>
  <si>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</si>
  <si>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</si>
  <si>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</si>
  <si>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</si>
  <si>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</si>
  <si>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</si>
  <si>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</si>
  <si>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Be prepared</t>
  </si>
  <si>
    <t>Name</t>
  </si>
  <si>
    <t>Blurb</t>
  </si>
  <si>
    <t xml:space="preserve">Goal </t>
  </si>
  <si>
    <t>Pledged</t>
  </si>
  <si>
    <t>Average donation</t>
  </si>
  <si>
    <t>Number of backers</t>
  </si>
  <si>
    <t>Years</t>
  </si>
  <si>
    <t>(All)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</si>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</sst>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" fillId="3" borderId="0" xfId="2"/>
    <xf numFmtId="0" fontId="1" fillId="3" borderId="0" xfId="2" applyAlignment="1">
      <alignment horizontal="center" vertical="center"/>
    </xf>
    <xf numFmtId="0" fontId="1" fillId="2" borderId="0" xfId="1"/>
  </cellXfs>
  <cellStyles count="3">
    <cellStyle name="20% - Accent6" xfId="1" builtinId="50"/>
    <cellStyle name="60% - Accent6" xfId="2" builtinId="52"/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7494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749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(%)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8-5C44-93DC-E3D3A52A6B9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8-5C44-93DC-E3D3A52A6B9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8-5C44-93DC-E3D3A52A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758336"/>
        <c:axId val="1545806144"/>
      </c:lineChart>
      <c:catAx>
        <c:axId val="11357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06144"/>
        <c:crosses val="autoZero"/>
        <c:auto val="1"/>
        <c:lblAlgn val="ctr"/>
        <c:lblOffset val="100"/>
        <c:noMultiLvlLbl val="0"/>
      </c:catAx>
      <c:valAx>
        <c:axId val="15458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5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(count)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0-594F-A302-71CCBB203811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0-594F-A302-71CCBB203811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0-594F-A302-71CCBB203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893792"/>
        <c:axId val="1135727312"/>
      </c:lineChart>
      <c:catAx>
        <c:axId val="10718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27312"/>
        <c:crosses val="autoZero"/>
        <c:auto val="1"/>
        <c:lblAlgn val="ctr"/>
        <c:lblOffset val="100"/>
        <c:noMultiLvlLbl val="0"/>
      </c:catAx>
      <c:valAx>
        <c:axId val="11357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2-2F42-BE55-CE0137A9D6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B2-2F42-BE55-CE0137A9D6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B2-2F42-BE55-CE0137A9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407808"/>
        <c:axId val="1547409488"/>
      </c:lineChart>
      <c:catAx>
        <c:axId val="15474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409488"/>
        <c:crosses val="autoZero"/>
        <c:auto val="1"/>
        <c:lblAlgn val="ctr"/>
        <c:lblOffset val="100"/>
        <c:noMultiLvlLbl val="0"/>
      </c:catAx>
      <c:valAx>
        <c:axId val="15474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4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7-814F-8B5C-2D1D6DB550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7-814F-8B5C-2D1D6DB550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7-814F-8B5C-2D1D6DB55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776016"/>
        <c:axId val="1072439024"/>
      </c:lineChart>
      <c:catAx>
        <c:axId val="108077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439024"/>
        <c:crosses val="autoZero"/>
        <c:auto val="1"/>
        <c:lblAlgn val="ctr"/>
        <c:lblOffset val="100"/>
        <c:noMultiLvlLbl val="0"/>
      </c:catAx>
      <c:valAx>
        <c:axId val="10724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7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Bar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Bar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Bar Graph'!$A$5:$A$14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Bar Graph'!$B$5:$B$14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59</c:v>
                </c:pt>
                <c:pt idx="6">
                  <c:v>98</c:v>
                </c:pt>
                <c:pt idx="7">
                  <c:v>69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8-2240-B1BC-96C8FA167AF1}"/>
            </c:ext>
          </c:extLst>
        </c:ser>
        <c:ser>
          <c:idx val="1"/>
          <c:order val="1"/>
          <c:tx>
            <c:strRef>
              <c:f>'Extra Bar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Bar Graph'!$A$5:$A$14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Bar Graph'!$C$5:$C$14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59</c:v>
                </c:pt>
                <c:pt idx="4">
                  <c:v>51</c:v>
                </c:pt>
                <c:pt idx="5">
                  <c:v>319</c:v>
                </c:pt>
                <c:pt idx="6">
                  <c:v>363</c:v>
                </c:pt>
                <c:pt idx="7">
                  <c:v>239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A8-2240-B1BC-96C8FA167AF1}"/>
            </c:ext>
          </c:extLst>
        </c:ser>
        <c:ser>
          <c:idx val="2"/>
          <c:order val="2"/>
          <c:tx>
            <c:strRef>
              <c:f>'Extra Bar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Bar Graph'!$A$5:$A$14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Bar Graph'!$D$5:$D$14</c:f>
              <c:numCache>
                <c:formatCode>General</c:formatCode>
                <c:ptCount val="9"/>
                <c:pt idx="8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BA8-2240-B1BC-96C8FA167AF1}"/>
            </c:ext>
          </c:extLst>
        </c:ser>
        <c:ser>
          <c:idx val="3"/>
          <c:order val="3"/>
          <c:tx>
            <c:strRef>
              <c:f>'Extra Bar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Bar Graph'!$A$5:$A$14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Bar Graph'!$E$5:$E$14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213</c:v>
                </c:pt>
                <c:pt idx="4">
                  <c:v>178</c:v>
                </c:pt>
                <c:pt idx="5">
                  <c:v>360</c:v>
                </c:pt>
                <c:pt idx="6">
                  <c:v>367</c:v>
                </c:pt>
                <c:pt idx="7">
                  <c:v>302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BA8-2240-B1BC-96C8FA167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47487"/>
        <c:axId val="931466511"/>
      </c:barChart>
      <c:catAx>
        <c:axId val="93164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66511"/>
        <c:crosses val="autoZero"/>
        <c:auto val="1"/>
        <c:lblAlgn val="ctr"/>
        <c:lblOffset val="100"/>
        <c:noMultiLvlLbl val="0"/>
      </c:catAx>
      <c:valAx>
        <c:axId val="93146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4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14482564679413"/>
          <c:y val="0.11203694730466383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964D-B543-056567F800F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0A-964D-B543-056567F800F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0A-964D-B543-056567F800F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0A-964D-B543-056567F800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32984192"/>
        <c:axId val="1132985840"/>
      </c:barChart>
      <c:catAx>
        <c:axId val="11329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85840"/>
        <c:crosses val="autoZero"/>
        <c:auto val="1"/>
        <c:lblAlgn val="ctr"/>
        <c:lblOffset val="100"/>
        <c:noMultiLvlLbl val="0"/>
      </c:catAx>
      <c:valAx>
        <c:axId val="11329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A-684B-A86E-75A48F68AF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4A-684B-A86E-75A48F68AF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4A-684B-A86E-75A48F68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0955360"/>
        <c:axId val="1160957040"/>
      </c:barChart>
      <c:catAx>
        <c:axId val="11609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57040"/>
        <c:crosses val="autoZero"/>
        <c:auto val="1"/>
        <c:lblAlgn val="ctr"/>
        <c:lblOffset val="100"/>
        <c:noMultiLvlLbl val="0"/>
      </c:catAx>
      <c:valAx>
        <c:axId val="11609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5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E-1C4A-866C-E624C584D28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E-1C4A-866C-E624C584D28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E-1C4A-866C-E624C584D28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E-1C4A-866C-E624C584D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546960"/>
        <c:axId val="1160548640"/>
      </c:lineChart>
      <c:catAx>
        <c:axId val="11605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8640"/>
        <c:crosses val="autoZero"/>
        <c:auto val="1"/>
        <c:lblAlgn val="ctr"/>
        <c:lblOffset val="100"/>
        <c:noMultiLvlLbl val="0"/>
      </c:catAx>
      <c:valAx>
        <c:axId val="116054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14</xdr:row>
      <xdr:rowOff>69850</xdr:rowOff>
    </xdr:from>
    <xdr:to>
      <xdr:col>13</xdr:col>
      <xdr:colOff>292100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823C2-752E-F847-878F-D152CF640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501650</xdr:colOff>
      <xdr:row>14</xdr:row>
      <xdr:rowOff>63500</xdr:rowOff>
    </xdr:from>
    <xdr:to>
      <xdr:col>5</xdr:col>
      <xdr:colOff>1320800</xdr:colOff>
      <xdr:row>33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63158-8F70-CB4D-9AA7-546E6A942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63500</xdr:rowOff>
    </xdr:from>
    <xdr:to>
      <xdr:col>11</xdr:col>
      <xdr:colOff>685800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DFFAB-5A09-AA44-864A-504D804C3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698500</xdr:colOff>
      <xdr:row>3</xdr:row>
      <xdr:rowOff>184150</xdr:rowOff>
    </xdr:from>
    <xdr:to>
      <xdr:col>11</xdr:col>
      <xdr:colOff>381000</xdr:colOff>
      <xdr:row>18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541A1-CF41-5A44-B0DA-A90DF41AB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139700</xdr:rowOff>
    </xdr:from>
    <xdr:to>
      <xdr:col>14</xdr:col>
      <xdr:colOff>12700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B984E-0FB7-204A-A7F2-BCC32D0B3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3</xdr:row>
      <xdr:rowOff>0</xdr:rowOff>
    </xdr:from>
    <xdr:to>
      <xdr:col>16</xdr:col>
      <xdr:colOff>482600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BCBF2-C428-014A-94AF-9D497A25A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5</xdr:row>
      <xdr:rowOff>0</xdr:rowOff>
    </xdr:from>
    <xdr:to>
      <xdr:col>16</xdr:col>
      <xdr:colOff>469900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1811A-B42E-B24F-B0A5-0FC83FFE5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4</xdr:row>
      <xdr:rowOff>114300</xdr:rowOff>
    </xdr:from>
    <xdr:to>
      <xdr:col>15</xdr:col>
      <xdr:colOff>622300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F30E-21D3-734F-A477-CB515823B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27.901100578703" createdVersion="7" refreshedVersion="7" minRefreshableVersion="3" recordCount="4114" xr:uid="{9F26A5D2-BEF1-9942-A53F-963841FABD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 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in 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27.955948148148" createdVersion="7" refreshedVersion="7" minRefreshableVersion="3" recordCount="4114" xr:uid="{BB3FA1EB-B179-B54E-AC0E-CB409B1989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in 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t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2.109825694446" createdVersion="7" refreshedVersion="7" minRefreshableVersion="3" recordCount="4114" xr:uid="{A42E8969-01B9-8243-87A0-AB30C5A81C1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in %)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2E271-2583-464D-97C9-562BC837B6B3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67E3B-0072-1445-9728-B13149F0961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113C0-8D4A-DE4B-9EFD-7AE866FD0B79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C3E42-C983-FD47-9E38-AAACA47BEA63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6A3B5-A5A9-0D4A-9FA4-BE9D7CCDBBB7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15.33203125" bestFit="1" customWidth="1"/>
    <col min="17" max="17" width="11" bestFit="1" customWidth="1"/>
    <col min="18" max="18" width="14.5" bestFit="1" customWidth="1"/>
    <col min="19" max="19" width="20.8320312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" t="s">
        <v>8364</v>
      </c>
      <c r="T1" s="1" t="s">
        <v>8365</v>
      </c>
      <c r="U1" s="1" t="s">
        <v>8386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 t="shared" si="41"/>
        <v>16.670000000000002</v>
      </c>
      <c r="Q516" s="11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42A767A-68BF-E847-9CFF-0296DB67D9D7}"/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AE87-3D9B-D54C-AED0-A26FA5B29BED}">
  <dimension ref="A1:I14"/>
  <sheetViews>
    <sheetView workbookViewId="0">
      <selection activeCell="C9" sqref="C9"/>
    </sheetView>
  </sheetViews>
  <sheetFormatPr baseColWidth="10" defaultRowHeight="15" x14ac:dyDescent="0.2"/>
  <cols>
    <col min="1" max="1" width="17.33203125" bestFit="1" customWidth="1"/>
    <col min="2" max="2" width="19.1640625" bestFit="1" customWidth="1"/>
    <col min="3" max="3" width="15.5" bestFit="1" customWidth="1"/>
    <col min="4" max="4" width="16.83203125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9" ht="16" x14ac:dyDescent="0.2">
      <c r="A1" s="19" t="s">
        <v>8388</v>
      </c>
      <c r="B1" s="20" t="s">
        <v>8389</v>
      </c>
      <c r="C1" s="20" t="s">
        <v>8390</v>
      </c>
      <c r="D1" s="20" t="s">
        <v>8391</v>
      </c>
      <c r="E1" s="20" t="s">
        <v>8392</v>
      </c>
      <c r="F1" s="20" t="s">
        <v>8393</v>
      </c>
      <c r="G1" s="20" t="s">
        <v>8394</v>
      </c>
      <c r="H1" s="20" t="s">
        <v>8395</v>
      </c>
    </row>
    <row r="2" spans="1:9" ht="16" x14ac:dyDescent="0.2">
      <c r="A2" s="21" t="s">
        <v>8396</v>
      </c>
      <c r="B2" s="17">
        <f>COUNTIFS(Kickstarter!D:D,"&lt;1000",Kickstarter!F:F,"successful",Kickstarter!R:R,"plays")</f>
        <v>141</v>
      </c>
      <c r="C2" s="17">
        <f>COUNTIFS(Kickstarter!D:D,"&lt;1000",Kickstarter!F:F,"failed",Kickstarter!R:R,"plays")</f>
        <v>45</v>
      </c>
      <c r="D2" s="17">
        <f>COUNTIFS(Kickstarter!D:D,"&lt;1000",Kickstarter!F:F,"canceled",Kickstarter!R:R,"plays")</f>
        <v>0</v>
      </c>
      <c r="E2" s="17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  <c r="I2" s="16"/>
    </row>
    <row r="3" spans="1:9" ht="16" x14ac:dyDescent="0.2">
      <c r="A3" s="21" t="s">
        <v>8407</v>
      </c>
      <c r="B3" s="17">
        <f>COUNTIFS(Kickstarter!D:D,"&gt;=1000",Kickstarter!D:D,"&lt;=4999",Kickstarter!F:F,"successful",Kickstarter!R:R,"plays")</f>
        <v>388</v>
      </c>
      <c r="C3" s="17">
        <f>COUNTIFS(Kickstarter!D:D,"&gt;=1000",Kickstarter!D:D,"&lt;=4999",Kickstarter!F:F,"failed",Kickstarter!R:R,"plays")</f>
        <v>146</v>
      </c>
      <c r="D3" s="17">
        <f>COUNTIFS(Kickstarter!D:D,"&gt;=1000",Kickstarter!D:D,"&lt;=4999",Kickstarter!F:F,"canceled",Kickstarter!R:R,"plays")</f>
        <v>0</v>
      </c>
      <c r="E3" s="17">
        <f t="shared" ref="E3:E13" si="0">SUM(B3:D3)</f>
        <v>534</v>
      </c>
      <c r="F3" s="18">
        <f t="shared" ref="F3:F13" si="1">B3/$E3</f>
        <v>0.72659176029962547</v>
      </c>
      <c r="G3" s="18">
        <f t="shared" ref="G3:G12" si="2">C3/$E3</f>
        <v>0.27340823970037453</v>
      </c>
      <c r="H3" s="18">
        <f t="shared" ref="H3:H12" si="3">D3/$E3</f>
        <v>0</v>
      </c>
      <c r="I3" s="16"/>
    </row>
    <row r="4" spans="1:9" ht="16" x14ac:dyDescent="0.2">
      <c r="A4" s="21" t="s">
        <v>8397</v>
      </c>
      <c r="B4" s="17">
        <f>COUNTIFS(Kickstarter!D:D,"&gt;=5000",Kickstarter!D:D,"&lt;=9999",Kickstarter!F:F,"successful",Kickstarter!R:R,"plays")</f>
        <v>93</v>
      </c>
      <c r="C4" s="17">
        <f>COUNTIFS(Kickstarter!D:D,"&gt;=5000",Kickstarter!D:D,"&lt;=9999",Kickstarter!F:F,"failed",Kickstarter!R:R,"plays")</f>
        <v>76</v>
      </c>
      <c r="D4" s="17">
        <f>COUNTIFS(Kickstarter!D:D,"&gt;=5000",Kickstarter!D:D,"&lt;=9999",Kickstarter!F:F,"canceled",Kickstarter!R:R,"plays")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I4" s="16"/>
    </row>
    <row r="5" spans="1:9" ht="16" x14ac:dyDescent="0.2">
      <c r="A5" s="21" t="s">
        <v>8398</v>
      </c>
      <c r="B5" s="17">
        <f>COUNTIFS(Kickstarter!D:D,"&gt;=10000",Kickstarter!D:D,"&lt;=14999",Kickstarter!F:F,"successful",Kickstarter!R:R,"plays")</f>
        <v>39</v>
      </c>
      <c r="C5" s="17">
        <f>COUNTIFS(Kickstarter!D:D,"&gt;=10000",Kickstarter!D:D,"&lt;=14999",Kickstarter!F:F,"failed",Kickstarter!R:R,"plays")</f>
        <v>33</v>
      </c>
      <c r="D5" s="17">
        <f>COUNTIFS(Kickstarter!D:D,"&gt;=10000",Kickstarter!D:D,"&lt;=14999",Kickstarter!F:F,"canceled",Kickstarter!R:R,"plays")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I5" s="16"/>
    </row>
    <row r="6" spans="1:9" ht="16" x14ac:dyDescent="0.2">
      <c r="A6" s="21" t="s">
        <v>8399</v>
      </c>
      <c r="B6" s="17">
        <f>COUNTIFS(Kickstarter!D:D,"&gt;=15000",Kickstarter!D:D,"&lt;=19999",Kickstarter!F:F,"successful",Kickstarter!R:R,"plays")</f>
        <v>12</v>
      </c>
      <c r="C6" s="17">
        <f>COUNTIFS(Kickstarter!D:D,"&gt;=15000",Kickstarter!D:D,"&lt;=19999",Kickstarter!F:F,"failed",Kickstarter!R:R,"plays")</f>
        <v>12</v>
      </c>
      <c r="D6" s="17">
        <f>COUNTIFS(Kickstarter!D:D,"&gt;=15000",Kickstarter!D:D,"&lt;=19999",Kickstarter!F:F,"canceled",Kickstarter!R:R,"plays")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I6" s="16"/>
    </row>
    <row r="7" spans="1:9" ht="16" x14ac:dyDescent="0.2">
      <c r="A7" s="21" t="s">
        <v>8400</v>
      </c>
      <c r="B7" s="17">
        <f>COUNTIFS(Kickstarter!D:D,"&gt;=20000",Kickstarter!D:D,"&lt;=24999",Kickstarter!F:F,"successful",Kickstarter!R:R,"plays")</f>
        <v>9</v>
      </c>
      <c r="C7" s="17">
        <f>COUNTIFS(Kickstarter!D:D,"&gt;=20000",Kickstarter!D:D,"&lt;=24999",Kickstarter!F:F,"failed",Kickstarter!R:R,"plays")</f>
        <v>11</v>
      </c>
      <c r="D7" s="17">
        <f>COUNTIFS(Kickstarter!D:D,"&gt;=20000",Kickstarter!D:D,"&lt;=24999",Kickstarter!F:F,"canceled",Kickstarter!R:R,"plays")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I7" s="16"/>
    </row>
    <row r="8" spans="1:9" ht="16" x14ac:dyDescent="0.2">
      <c r="A8" s="21" t="s">
        <v>8401</v>
      </c>
      <c r="B8" s="17">
        <f>COUNTIFS(Kickstarter!D:D,"&gt;=25000",Kickstarter!D:D,"&lt;=29999",Kickstarter!F:F,"successful",Kickstarter!R:R,"plays")</f>
        <v>1</v>
      </c>
      <c r="C8" s="17">
        <f>COUNTIFS(Kickstarter!D:D,"&gt;=25000",Kickstarter!D:D,"&lt;=29999",Kickstarter!F:F,"failed",Kickstarter!R:R,"plays")</f>
        <v>4</v>
      </c>
      <c r="D8" s="17">
        <f>COUNTIFS(Kickstarter!D:D,"&gt;=25000",Kickstarter!D:D,"&lt;=29999",Kickstarter!F:F,"canceled",Kickstarter!R:R,"plays")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I8" s="16"/>
    </row>
    <row r="9" spans="1:9" ht="16" x14ac:dyDescent="0.2">
      <c r="A9" s="21" t="s">
        <v>8402</v>
      </c>
      <c r="B9" s="17">
        <f>COUNTIFS(Kickstarter!D:D,"&gt;=30000",Kickstarter!D:D,"&lt;=34999",Kickstarter!F:F,"successful",Kickstarter!R:R,"plays")</f>
        <v>3</v>
      </c>
      <c r="C9" s="17">
        <f>COUNTIFS(Kickstarter!D:D,"&gt;=30000",Kickstarter!D:D,"&lt;=34999",Kickstarter!F:F,"failed",Kickstarter!R:R,"plays")</f>
        <v>8</v>
      </c>
      <c r="D9" s="17">
        <f>COUNTIFS(Kickstarter!D:D,"&gt;=30000",Kickstarter!D:D,"&lt;=34999",Kickstarter!F:F,"canceled",Kickstarter!R:R,"plays")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I9" s="16"/>
    </row>
    <row r="10" spans="1:9" ht="16" x14ac:dyDescent="0.2">
      <c r="A10" s="21" t="s">
        <v>8403</v>
      </c>
      <c r="B10" s="17">
        <f>COUNTIFS(Kickstarter!D:D,"&gt;=35000",Kickstarter!D:D,"&lt;=39999",Kickstarter!F:F,"successful",Kickstarter!R:R,"plays")</f>
        <v>4</v>
      </c>
      <c r="C10" s="17">
        <f>COUNTIFS(Kickstarter!D:D,"&gt;=35000",Kickstarter!D:D,"&lt;=39999",Kickstarter!F:F,"failed",Kickstarter!R:R,"plays")</f>
        <v>2</v>
      </c>
      <c r="D10" s="17">
        <f>COUNTIFS(Kickstarter!D:D,"&gt;=35000",Kickstarter!D:D,"&lt;=39999",Kickstarter!F:F,"canceled",Kickstarter!R:R,"plays")</f>
        <v>0</v>
      </c>
      <c r="E10" s="17">
        <f t="shared" si="0"/>
        <v>6</v>
      </c>
      <c r="F10" s="18">
        <f>B10/$E10</f>
        <v>0.66666666666666663</v>
      </c>
      <c r="G10" s="18">
        <f>C10/$E10</f>
        <v>0.33333333333333331</v>
      </c>
      <c r="H10" s="18">
        <f t="shared" si="3"/>
        <v>0</v>
      </c>
      <c r="I10" s="16"/>
    </row>
    <row r="11" spans="1:9" ht="16" x14ac:dyDescent="0.2">
      <c r="A11" s="21" t="s">
        <v>8404</v>
      </c>
      <c r="B11" s="17">
        <f>COUNTIFS(Kickstarter!D:D,"&gt;=40000",Kickstarter!D:D,"&lt;=44999",Kickstarter!F:F,"successful",Kickstarter!R:R,"plays")</f>
        <v>2</v>
      </c>
      <c r="C11" s="17">
        <f>COUNTIFS(Kickstarter!D:D,"&gt;=40000",Kickstarter!D:D,"&lt;=44999",Kickstarter!F:F,"failed",Kickstarter!R:R,"plays")</f>
        <v>1</v>
      </c>
      <c r="D11" s="17">
        <f>COUNTIFS(Kickstarter!D:D,"&gt;=40000",Kickstarter!D:D,"&lt;=44999",Kickstarter!F:F,"canceled",Kickstarter!R:R,"plays")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16"/>
    </row>
    <row r="12" spans="1:9" ht="16" x14ac:dyDescent="0.2">
      <c r="A12" s="21" t="s">
        <v>8405</v>
      </c>
      <c r="B12" s="17">
        <f>COUNTIFS(Kickstarter!D:D,"&gt;=45000",Kickstarter!D:D,"&lt;=49999",Kickstarter!F:F,"successful",Kickstarter!R:R,"plays")</f>
        <v>0</v>
      </c>
      <c r="C12" s="17">
        <f>COUNTIFS(Kickstarter!D:D,"&gt;=45000",Kickstarter!D:D,"&lt;=49999",Kickstarter!F:F,"failed",Kickstarter!R:R,"plays")</f>
        <v>1</v>
      </c>
      <c r="D12" s="17">
        <f>COUNTIFS(Kickstarter!D:D,"&gt;=45000",Kickstarter!D:D,"&lt;=49999",Kickstarter!F:F,"canceled",Kickstarter!R:R,"plays")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I12" s="16"/>
    </row>
    <row r="13" spans="1:9" ht="16" x14ac:dyDescent="0.2">
      <c r="A13" s="21" t="s">
        <v>8406</v>
      </c>
      <c r="B13" s="17">
        <f>COUNTIFS(Kickstarter!D:D,"&gt;=50000",Kickstarter!F:F,"successful",Kickstarter!R:R,"plays")</f>
        <v>2</v>
      </c>
      <c r="C13" s="17">
        <f>COUNTIFS(Kickstarter!D:D,"&gt;=50000",Kickstarter!F:F,"failed",Kickstarter!R:R,"plays")</f>
        <v>14</v>
      </c>
      <c r="D13" s="17">
        <f>COUNTIFS(Kickstarter!D:D,"&gt;=50000",Kickstarter!F:F,"canceled",Kickstarter!R:R,"plays")</f>
        <v>0</v>
      </c>
      <c r="E13" s="17">
        <f t="shared" si="0"/>
        <v>16</v>
      </c>
      <c r="F13" s="18">
        <f t="shared" si="1"/>
        <v>0.125</v>
      </c>
      <c r="G13" s="18">
        <f>C13/$E13</f>
        <v>0.875</v>
      </c>
      <c r="H13" s="18">
        <f>D13/$E13</f>
        <v>0</v>
      </c>
      <c r="I13" s="16"/>
    </row>
    <row r="14" spans="1:9" x14ac:dyDescent="0.2">
      <c r="E14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B1A5-2BC9-934F-99DC-608312F317D8}">
  <dimension ref="A1:E18"/>
  <sheetViews>
    <sheetView workbookViewId="0">
      <selection activeCell="M17" sqref="M1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8386</v>
      </c>
      <c r="B2" t="s">
        <v>8387</v>
      </c>
    </row>
    <row r="4" spans="1:5" x14ac:dyDescent="0.2">
      <c r="A4" s="12" t="s">
        <v>8378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5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5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5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5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5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5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5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5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5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5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5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5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2B789-1229-2E42-A420-BC8074F0AB91}">
  <dimension ref="A1:F14"/>
  <sheetViews>
    <sheetView workbookViewId="0">
      <selection activeCell="J46" sqref="J4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8378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>
        <v>2009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2">
      <c r="A6" s="13">
        <v>2010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2">
      <c r="A7" s="13">
        <v>2011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2">
      <c r="A8" s="13">
        <v>2012</v>
      </c>
      <c r="B8" s="9">
        <v>6</v>
      </c>
      <c r="C8" s="9">
        <v>59</v>
      </c>
      <c r="D8" s="9"/>
      <c r="E8" s="9">
        <v>213</v>
      </c>
      <c r="F8" s="9">
        <v>278</v>
      </c>
    </row>
    <row r="9" spans="1:6" x14ac:dyDescent="0.2">
      <c r="A9" s="13">
        <v>2013</v>
      </c>
      <c r="B9" s="9">
        <v>7</v>
      </c>
      <c r="C9" s="9">
        <v>51</v>
      </c>
      <c r="D9" s="9"/>
      <c r="E9" s="9">
        <v>178</v>
      </c>
      <c r="F9" s="9">
        <v>236</v>
      </c>
    </row>
    <row r="10" spans="1:6" x14ac:dyDescent="0.2">
      <c r="A10" s="13">
        <v>2014</v>
      </c>
      <c r="B10" s="9">
        <v>59</v>
      </c>
      <c r="C10" s="9">
        <v>319</v>
      </c>
      <c r="D10" s="9"/>
      <c r="E10" s="9">
        <v>360</v>
      </c>
      <c r="F10" s="9">
        <v>738</v>
      </c>
    </row>
    <row r="11" spans="1:6" x14ac:dyDescent="0.2">
      <c r="A11" s="13">
        <v>2015</v>
      </c>
      <c r="B11" s="9">
        <v>98</v>
      </c>
      <c r="C11" s="9">
        <v>363</v>
      </c>
      <c r="D11" s="9"/>
      <c r="E11" s="9">
        <v>367</v>
      </c>
      <c r="F11" s="9">
        <v>828</v>
      </c>
    </row>
    <row r="12" spans="1:6" x14ac:dyDescent="0.2">
      <c r="A12" s="13">
        <v>2016</v>
      </c>
      <c r="B12" s="9">
        <v>69</v>
      </c>
      <c r="C12" s="9">
        <v>239</v>
      </c>
      <c r="D12" s="9"/>
      <c r="E12" s="9">
        <v>302</v>
      </c>
      <c r="F12" s="9">
        <v>610</v>
      </c>
    </row>
    <row r="13" spans="1:6" x14ac:dyDescent="0.2">
      <c r="A13" s="13">
        <v>2017</v>
      </c>
      <c r="B13" s="9">
        <v>9</v>
      </c>
      <c r="C13" s="9">
        <v>19</v>
      </c>
      <c r="D13" s="9">
        <v>33</v>
      </c>
      <c r="E13" s="9">
        <v>37</v>
      </c>
      <c r="F13" s="9">
        <v>98</v>
      </c>
    </row>
    <row r="14" spans="1:6" x14ac:dyDescent="0.2">
      <c r="A14" s="13" t="s">
        <v>8360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5353-CB52-F246-BACC-CC4DDC042D62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8307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">
      <c r="A7" s="13" t="s">
        <v>8333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">
      <c r="A8" s="13" t="s">
        <v>8330</v>
      </c>
      <c r="B8" s="9"/>
      <c r="C8" s="9">
        <v>96</v>
      </c>
      <c r="D8" s="9"/>
      <c r="E8" s="9">
        <v>52</v>
      </c>
      <c r="F8" s="9">
        <v>148</v>
      </c>
    </row>
    <row r="9" spans="1:6" x14ac:dyDescent="0.2">
      <c r="A9" s="13" t="s">
        <v>8328</v>
      </c>
      <c r="B9" s="9">
        <v>23</v>
      </c>
      <c r="C9" s="9"/>
      <c r="D9" s="9"/>
      <c r="E9" s="9"/>
      <c r="F9" s="9">
        <v>23</v>
      </c>
    </row>
    <row r="10" spans="1:6" x14ac:dyDescent="0.2">
      <c r="A10" s="13" t="s">
        <v>8322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">
      <c r="A11" s="13" t="s">
        <v>8335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">
      <c r="A12" s="13" t="s">
        <v>8319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">
      <c r="A13" s="13" t="s">
        <v>8316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">
      <c r="A14" s="13" t="s">
        <v>8314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">
      <c r="A15" s="13" t="s">
        <v>8360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18481-0912-554C-A8B8-F2ABD3B63FEE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8357</v>
      </c>
      <c r="B2" t="s">
        <v>8314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8315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3" t="s">
        <v>8360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B2C43-DB26-8243-9196-DBE5AA225E1E}">
  <dimension ref="A1:F17"/>
  <sheetViews>
    <sheetView workbookViewId="0">
      <selection activeCell="E9" sqref="E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8314</v>
      </c>
    </row>
    <row r="3" spans="1:6" x14ac:dyDescent="0.2">
      <c r="A3" s="12" t="s">
        <v>8378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8372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5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5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5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5" t="s">
        <v>8366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5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5" t="s">
        <v>8367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5" t="s">
        <v>8368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5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5" t="s">
        <v>8370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5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5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5" t="s">
        <v>8360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B2BB-FA9A-B74B-8462-5ACB6E89E7E9}">
  <dimension ref="A1:F6"/>
  <sheetViews>
    <sheetView workbookViewId="0">
      <selection activeCell="H7" sqref="H7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4.3320312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8" x14ac:dyDescent="0.2">
      <c r="A2" t="s">
        <v>8379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64" x14ac:dyDescent="0.2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64" x14ac:dyDescent="0.2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8" x14ac:dyDescent="0.2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64" x14ac:dyDescent="0.2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Extra Bar Graph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2021-05-18T02:31:37Z</dcterms:modified>
</cp:coreProperties>
</file>