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P7BP8BP9\Electronics\"/>
    </mc:Choice>
  </mc:AlternateContent>
  <xr:revisionPtr revIDLastSave="0" documentId="13_ncr:1_{D1623E8C-C308-49B3-8971-9F0F4DD24A43}" xr6:coauthVersionLast="47" xr6:coauthVersionMax="47" xr10:uidLastSave="{00000000-0000-0000-0000-000000000000}"/>
  <bookViews>
    <workbookView xWindow="-120" yWindow="-120" windowWidth="29040" windowHeight="15840" xr2:uid="{EBF507ED-8488-4F8F-93BC-AD4C19C5D8B0}"/>
  </bookViews>
  <sheets>
    <sheet name="Blad1" sheetId="1" r:id="rId1"/>
  </sheets>
  <definedNames>
    <definedName name="_xlnm.Print_Area" localSheetId="0">Blad1!$A$1:$D$31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1" i="1"/>
  <c r="B23" i="1"/>
  <c r="B19" i="1" s="1"/>
  <c r="B22" i="1" s="1"/>
  <c r="B12" i="1"/>
  <c r="B14" i="1" s="1"/>
  <c r="B13" i="1" l="1"/>
  <c r="B7" i="1"/>
  <c r="B15" i="1"/>
  <c r="B29" i="1" s="1"/>
</calcChain>
</file>

<file path=xl/sharedStrings.xml><?xml version="1.0" encoding="utf-8"?>
<sst xmlns="http://schemas.openxmlformats.org/spreadsheetml/2006/main" count="76" uniqueCount="58">
  <si>
    <r>
      <t>I</t>
    </r>
    <r>
      <rPr>
        <vertAlign val="subscript"/>
        <sz val="11"/>
        <color theme="1"/>
        <rFont val="Calibri"/>
        <family val="2"/>
        <scheme val="minor"/>
      </rPr>
      <t>peak</t>
    </r>
  </si>
  <si>
    <r>
      <t>V</t>
    </r>
    <r>
      <rPr>
        <vertAlign val="subscript"/>
        <sz val="11"/>
        <color theme="1"/>
        <rFont val="Calibri"/>
        <family val="2"/>
        <scheme val="minor"/>
      </rPr>
      <t>in</t>
    </r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</si>
  <si>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</si>
  <si>
    <t>L</t>
  </si>
  <si>
    <t>V</t>
  </si>
  <si>
    <t>A</t>
  </si>
  <si>
    <r>
      <t>I</t>
    </r>
    <r>
      <rPr>
        <vertAlign val="subscript"/>
        <sz val="11"/>
        <color theme="1"/>
        <rFont val="Calibri"/>
        <family val="2"/>
        <scheme val="minor"/>
      </rPr>
      <t>max</t>
    </r>
  </si>
  <si>
    <t>uH</t>
  </si>
  <si>
    <t>Propagation delay</t>
  </si>
  <si>
    <t>nS</t>
  </si>
  <si>
    <r>
      <t>f</t>
    </r>
    <r>
      <rPr>
        <vertAlign val="subscript"/>
        <sz val="11"/>
        <color theme="1"/>
        <rFont val="Calibri"/>
        <family val="2"/>
        <scheme val="minor"/>
      </rPr>
      <t>S(max)</t>
    </r>
  </si>
  <si>
    <t>Mhz</t>
  </si>
  <si>
    <r>
      <t>V</t>
    </r>
    <r>
      <rPr>
        <vertAlign val="subscript"/>
        <sz val="11"/>
        <color theme="1"/>
        <rFont val="Calibri"/>
        <family val="2"/>
        <scheme val="minor"/>
      </rPr>
      <t>in(Min)</t>
    </r>
  </si>
  <si>
    <r>
      <t>f</t>
    </r>
    <r>
      <rPr>
        <vertAlign val="subscript"/>
        <sz val="11"/>
        <color theme="1"/>
        <rFont val="Calibri"/>
        <family val="2"/>
        <scheme val="minor"/>
      </rPr>
      <t>S(I Load)</t>
    </r>
  </si>
  <si>
    <r>
      <t>I</t>
    </r>
    <r>
      <rPr>
        <vertAlign val="subscript"/>
        <sz val="11"/>
        <color theme="1"/>
        <rFont val="Calibri"/>
        <family val="2"/>
        <scheme val="minor"/>
      </rPr>
      <t>load</t>
    </r>
  </si>
  <si>
    <t>Nominal load</t>
  </si>
  <si>
    <t>Max current chip</t>
  </si>
  <si>
    <t>Li-ION volatage</t>
  </si>
  <si>
    <t>Lowest voltage</t>
  </si>
  <si>
    <t>Required output voltage</t>
  </si>
  <si>
    <t>Inductor</t>
  </si>
  <si>
    <t>Switching delay mosfet in chip</t>
  </si>
  <si>
    <t>Peak current during switching</t>
  </si>
  <si>
    <t>Maximum switching frequency</t>
  </si>
  <si>
    <r>
      <t>V</t>
    </r>
    <r>
      <rPr>
        <vertAlign val="subscript"/>
        <sz val="11"/>
        <color theme="1"/>
        <rFont val="Calibri"/>
        <family val="2"/>
        <scheme val="minor"/>
      </rPr>
      <t>d</t>
    </r>
  </si>
  <si>
    <t>Voltage drop diode</t>
  </si>
  <si>
    <t>Typical switching frequency</t>
  </si>
  <si>
    <t>Parameter</t>
  </si>
  <si>
    <t>Value</t>
  </si>
  <si>
    <t>UOM</t>
  </si>
  <si>
    <t>Description</t>
  </si>
  <si>
    <t>Theoretical maximum load current</t>
  </si>
  <si>
    <t>η</t>
  </si>
  <si>
    <t>Efficiency factor</t>
  </si>
  <si>
    <r>
      <t>I</t>
    </r>
    <r>
      <rPr>
        <vertAlign val="subscript"/>
        <sz val="11"/>
        <color theme="1"/>
        <rFont val="Calibri"/>
        <family val="2"/>
        <scheme val="minor"/>
      </rPr>
      <t>load(Max)</t>
    </r>
  </si>
  <si>
    <r>
      <t>I</t>
    </r>
    <r>
      <rPr>
        <vertAlign val="subscript"/>
        <sz val="11"/>
        <color theme="1"/>
        <rFont val="Calibri"/>
        <family val="2"/>
        <scheme val="minor"/>
      </rPr>
      <t>minimum Saturation</t>
    </r>
  </si>
  <si>
    <t>Minimul inductor saturation current</t>
  </si>
  <si>
    <t>R1</t>
  </si>
  <si>
    <t>R2</t>
  </si>
  <si>
    <t>&lt;=200k</t>
  </si>
  <si>
    <t>Ω</t>
  </si>
  <si>
    <t>&lt;=2.2M</t>
  </si>
  <si>
    <r>
      <t>C</t>
    </r>
    <r>
      <rPr>
        <vertAlign val="subscript"/>
        <sz val="11"/>
        <color theme="1"/>
        <rFont val="Calibri"/>
        <family val="2"/>
        <scheme val="minor"/>
      </rPr>
      <t>ff</t>
    </r>
  </si>
  <si>
    <t>pF</t>
  </si>
  <si>
    <t>Feed forward capacitor</t>
  </si>
  <si>
    <r>
      <rPr>
        <sz val="11"/>
        <color theme="1"/>
        <rFont val="Calibri"/>
        <family val="2"/>
      </rPr>
      <t>∆V</t>
    </r>
    <r>
      <rPr>
        <vertAlign val="subscript"/>
        <sz val="11"/>
        <color theme="1"/>
        <rFont val="Calibri"/>
        <family val="2"/>
      </rPr>
      <t>out</t>
    </r>
  </si>
  <si>
    <r>
      <t>C</t>
    </r>
    <r>
      <rPr>
        <vertAlign val="subscript"/>
        <sz val="11"/>
        <color theme="1"/>
        <rFont val="Calibri"/>
        <family val="2"/>
        <scheme val="minor"/>
      </rPr>
      <t>out</t>
    </r>
  </si>
  <si>
    <t>uF</t>
  </si>
  <si>
    <t>Cin</t>
  </si>
  <si>
    <t>16V</t>
  </si>
  <si>
    <t>Boost IC</t>
  </si>
  <si>
    <t>TPS61041</t>
  </si>
  <si>
    <t>Calcuilating R1 and R2</t>
  </si>
  <si>
    <r>
      <t>Calculating  C</t>
    </r>
    <r>
      <rPr>
        <b/>
        <vertAlign val="subscript"/>
        <sz val="11"/>
        <color rgb="FFFFFF00"/>
        <rFont val="Calibri"/>
        <family val="2"/>
        <scheme val="minor"/>
      </rPr>
      <t>ff</t>
    </r>
    <r>
      <rPr>
        <b/>
        <sz val="11"/>
        <color rgb="FFFFFF00"/>
        <rFont val="Calibri"/>
        <family val="2"/>
        <scheme val="minor"/>
      </rPr>
      <t xml:space="preserve"> and C</t>
    </r>
    <r>
      <rPr>
        <b/>
        <vertAlign val="subscript"/>
        <sz val="11"/>
        <color rgb="FFFFFF00"/>
        <rFont val="Calibri"/>
        <family val="2"/>
        <scheme val="minor"/>
      </rPr>
      <t>in and</t>
    </r>
    <r>
      <rPr>
        <b/>
        <sz val="11"/>
        <color rgb="FFFFFF00"/>
        <rFont val="Calibri"/>
        <family val="2"/>
        <scheme val="minor"/>
      </rPr>
      <t xml:space="preserve"> C</t>
    </r>
    <r>
      <rPr>
        <b/>
        <vertAlign val="subscript"/>
        <sz val="11"/>
        <color rgb="FFFFFF00"/>
        <rFont val="Calibri"/>
        <family val="2"/>
        <scheme val="minor"/>
      </rPr>
      <t>out</t>
    </r>
  </si>
  <si>
    <r>
      <t>R2</t>
    </r>
    <r>
      <rPr>
        <vertAlign val="subscript"/>
        <sz val="11"/>
        <color theme="1"/>
        <rFont val="Calibri"/>
        <family val="2"/>
        <scheme val="minor"/>
      </rPr>
      <t>calculated</t>
    </r>
  </si>
  <si>
    <t>Choose 100K + 91K = 191K</t>
  </si>
  <si>
    <t xml:space="preserve">R2 </t>
  </si>
  <si>
    <t>Vout with a standard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</si>
</sst>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vertAlign val="subscript"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9" fontId="0" fillId="0" borderId="1" xfId="0" applyNumberFormat="1" applyBorder="1"/>
    <xf numFmtId="0" fontId="2" fillId="3" borderId="1" xfId="0" applyFont="1" applyFill="1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0" fontId="2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D7C8-D700-4FC5-887E-B63A754D1350}">
  <dimension ref="A1:F31"/>
  <sheetViews>
    <sheetView tabSelected="1" workbookViewId="0">
      <selection activeCell="D21" sqref="D21"/>
    </sheetView>
  </sheetViews>
  <sheetFormatPr defaultRowHeight="15" x14ac:dyDescent="0.25"/>
  <cols>
    <col min="1" max="1" width="18.5703125" bestFit="1" customWidth="1"/>
    <col min="2" max="2" width="12" bestFit="1" customWidth="1"/>
    <col min="3" max="3" width="5.42578125" bestFit="1" customWidth="1"/>
    <col min="4" max="4" width="33.28515625" bestFit="1" customWidth="1"/>
  </cols>
  <sheetData>
    <row r="1" spans="1:6" x14ac:dyDescent="0.25">
      <c r="A1" s="2" t="s">
        <v>27</v>
      </c>
      <c r="B1" s="3" t="s">
        <v>28</v>
      </c>
      <c r="C1" s="2" t="s">
        <v>29</v>
      </c>
      <c r="D1" s="2" t="s">
        <v>30</v>
      </c>
    </row>
    <row r="2" spans="1:6" ht="18" x14ac:dyDescent="0.35">
      <c r="A2" s="4" t="s">
        <v>1</v>
      </c>
      <c r="B2" s="4">
        <v>3.7</v>
      </c>
      <c r="C2" s="4" t="s">
        <v>4</v>
      </c>
      <c r="D2" s="4" t="s">
        <v>17</v>
      </c>
    </row>
    <row r="3" spans="1:6" ht="18" x14ac:dyDescent="0.35">
      <c r="A3" s="4" t="s">
        <v>12</v>
      </c>
      <c r="B3" s="4">
        <v>3.7</v>
      </c>
      <c r="C3" s="4" t="s">
        <v>4</v>
      </c>
      <c r="D3" s="4" t="s">
        <v>18</v>
      </c>
    </row>
    <row r="4" spans="1:6" ht="18" x14ac:dyDescent="0.35">
      <c r="A4" s="4" t="s">
        <v>2</v>
      </c>
      <c r="B4" s="4">
        <v>9</v>
      </c>
      <c r="C4" s="4" t="s">
        <v>4</v>
      </c>
      <c r="D4" s="4" t="s">
        <v>19</v>
      </c>
    </row>
    <row r="5" spans="1:6" ht="18" x14ac:dyDescent="0.35">
      <c r="A5" s="4" t="s">
        <v>6</v>
      </c>
      <c r="B5" s="5">
        <v>0.25</v>
      </c>
      <c r="C5" s="4" t="s">
        <v>5</v>
      </c>
      <c r="D5" s="4" t="s">
        <v>16</v>
      </c>
    </row>
    <row r="6" spans="1:6" ht="18" x14ac:dyDescent="0.35">
      <c r="A6" s="4" t="s">
        <v>14</v>
      </c>
      <c r="B6" s="5">
        <v>0.1</v>
      </c>
      <c r="C6" s="4" t="s">
        <v>5</v>
      </c>
      <c r="D6" s="4" t="s">
        <v>15</v>
      </c>
    </row>
    <row r="7" spans="1:6" ht="18" x14ac:dyDescent="0.35">
      <c r="A7" s="4" t="s">
        <v>34</v>
      </c>
      <c r="B7" s="5">
        <f>B8*((B12^2*B9*10^-6*B14*10^6)/(2*(B4-B2)))</f>
        <v>0.16444444444444448</v>
      </c>
      <c r="C7" s="4" t="s">
        <v>5</v>
      </c>
      <c r="D7" s="4" t="s">
        <v>31</v>
      </c>
    </row>
    <row r="8" spans="1:6" x14ac:dyDescent="0.25">
      <c r="A8" s="6" t="s">
        <v>32</v>
      </c>
      <c r="B8" s="7">
        <v>0.8</v>
      </c>
      <c r="C8" s="4"/>
      <c r="D8" s="4" t="s">
        <v>33</v>
      </c>
    </row>
    <row r="9" spans="1:6" x14ac:dyDescent="0.25">
      <c r="A9" s="4" t="s">
        <v>3</v>
      </c>
      <c r="B9" s="8">
        <v>33</v>
      </c>
      <c r="C9" s="4" t="s">
        <v>7</v>
      </c>
      <c r="D9" s="4" t="s">
        <v>20</v>
      </c>
    </row>
    <row r="10" spans="1:6" ht="18" x14ac:dyDescent="0.35">
      <c r="A10" s="4" t="s">
        <v>24</v>
      </c>
      <c r="B10" s="4">
        <v>0.375</v>
      </c>
      <c r="C10" s="4" t="s">
        <v>4</v>
      </c>
      <c r="D10" s="4" t="s">
        <v>25</v>
      </c>
    </row>
    <row r="11" spans="1:6" x14ac:dyDescent="0.25">
      <c r="A11" s="4" t="s">
        <v>8</v>
      </c>
      <c r="B11" s="4">
        <v>100</v>
      </c>
      <c r="C11" s="4" t="s">
        <v>9</v>
      </c>
      <c r="D11" s="4" t="s">
        <v>21</v>
      </c>
      <c r="F11" s="1"/>
    </row>
    <row r="12" spans="1:6" ht="18" x14ac:dyDescent="0.35">
      <c r="A12" s="4" t="s">
        <v>0</v>
      </c>
      <c r="B12" s="5">
        <f>B5+B2/(B9*10^-6)*100*10^-9</f>
        <v>0.26121212121212123</v>
      </c>
      <c r="C12" s="4" t="s">
        <v>5</v>
      </c>
      <c r="D12" s="4" t="s">
        <v>22</v>
      </c>
    </row>
    <row r="13" spans="1:6" ht="18" x14ac:dyDescent="0.35">
      <c r="A13" s="4" t="s">
        <v>35</v>
      </c>
      <c r="B13" s="9">
        <f>(B12+0.05)</f>
        <v>0.31121212121212122</v>
      </c>
      <c r="C13" s="4" t="s">
        <v>5</v>
      </c>
      <c r="D13" s="4" t="s">
        <v>36</v>
      </c>
    </row>
    <row r="14" spans="1:6" ht="18" x14ac:dyDescent="0.35">
      <c r="A14" s="4" t="s">
        <v>10</v>
      </c>
      <c r="B14" s="10">
        <f>(((B3*(B4-B3))/(B12^2*B9*10^-6*B4)))/10^6</f>
        <v>0.96768607691244835</v>
      </c>
      <c r="C14" s="4" t="s">
        <v>11</v>
      </c>
      <c r="D14" s="4" t="s">
        <v>23</v>
      </c>
    </row>
    <row r="15" spans="1:6" ht="18" x14ac:dyDescent="0.35">
      <c r="A15" s="4" t="s">
        <v>13</v>
      </c>
      <c r="B15" s="10">
        <f>((2*B6*(B4-B2+B10))/(B12^2*B9*10^-6))/10^6</f>
        <v>0.50407512879452632</v>
      </c>
      <c r="C15" s="4" t="s">
        <v>11</v>
      </c>
      <c r="D15" s="4" t="s">
        <v>26</v>
      </c>
    </row>
    <row r="16" spans="1:6" x14ac:dyDescent="0.25">
      <c r="A16" s="4"/>
      <c r="B16" s="4"/>
      <c r="C16" s="4"/>
      <c r="D16" s="4"/>
    </row>
    <row r="17" spans="1:4" x14ac:dyDescent="0.25">
      <c r="A17" s="12" t="s">
        <v>52</v>
      </c>
      <c r="B17" s="12"/>
      <c r="C17" s="12"/>
      <c r="D17" s="12"/>
    </row>
    <row r="18" spans="1:4" x14ac:dyDescent="0.25">
      <c r="A18" s="4" t="s">
        <v>37</v>
      </c>
      <c r="B18" s="4">
        <v>1200000</v>
      </c>
      <c r="C18" s="6" t="s">
        <v>40</v>
      </c>
      <c r="D18" s="4" t="s">
        <v>41</v>
      </c>
    </row>
    <row r="19" spans="1:4" x14ac:dyDescent="0.25">
      <c r="A19" s="4" t="s">
        <v>38</v>
      </c>
      <c r="B19" s="4">
        <f>B23</f>
        <v>190498.26187717268</v>
      </c>
      <c r="C19" s="6" t="s">
        <v>40</v>
      </c>
      <c r="D19" s="4" t="s">
        <v>39</v>
      </c>
    </row>
    <row r="20" spans="1:4" x14ac:dyDescent="0.25">
      <c r="A20" s="4" t="s">
        <v>38</v>
      </c>
      <c r="B20" s="4">
        <v>191000</v>
      </c>
      <c r="C20" s="6" t="s">
        <v>40</v>
      </c>
      <c r="D20" s="4" t="s">
        <v>56</v>
      </c>
    </row>
    <row r="21" spans="1:4" ht="18" x14ac:dyDescent="0.35">
      <c r="A21" s="4" t="s">
        <v>2</v>
      </c>
      <c r="B21" s="11">
        <f>1.233*(1+(B18/B20))</f>
        <v>8.9795968586387449</v>
      </c>
      <c r="C21" s="6" t="s">
        <v>4</v>
      </c>
      <c r="D21" s="4" t="s">
        <v>57</v>
      </c>
    </row>
    <row r="22" spans="1:4" ht="18" x14ac:dyDescent="0.35">
      <c r="A22" s="4" t="s">
        <v>2</v>
      </c>
      <c r="B22" s="9">
        <f>1.233*(1+(B18/B19))</f>
        <v>9</v>
      </c>
      <c r="C22" s="6" t="s">
        <v>4</v>
      </c>
      <c r="D22" s="4"/>
    </row>
    <row r="23" spans="1:4" ht="18" x14ac:dyDescent="0.35">
      <c r="A23" s="4" t="s">
        <v>54</v>
      </c>
      <c r="B23" s="4">
        <f>B18/((B4/1.233)-1)</f>
        <v>190498.26187717268</v>
      </c>
      <c r="C23" s="4"/>
      <c r="D23" s="4" t="s">
        <v>55</v>
      </c>
    </row>
    <row r="24" spans="1:4" x14ac:dyDescent="0.25">
      <c r="A24" s="4"/>
      <c r="B24" s="4"/>
      <c r="C24" s="4"/>
      <c r="D24" s="4"/>
    </row>
    <row r="25" spans="1:4" ht="18" x14ac:dyDescent="0.35">
      <c r="A25" s="12" t="s">
        <v>53</v>
      </c>
      <c r="B25" s="12"/>
      <c r="C25" s="12"/>
      <c r="D25" s="12"/>
    </row>
    <row r="26" spans="1:4" ht="18" x14ac:dyDescent="0.35">
      <c r="A26" s="4" t="s">
        <v>42</v>
      </c>
      <c r="B26" s="11">
        <f>1/(2 * PI()*B18/20*B18)*10^12</f>
        <v>2.2104853207207684</v>
      </c>
      <c r="C26" s="4" t="s">
        <v>43</v>
      </c>
      <c r="D26" s="4" t="s">
        <v>44</v>
      </c>
    </row>
    <row r="27" spans="1:4" ht="18" x14ac:dyDescent="0.35">
      <c r="A27" s="4" t="s">
        <v>46</v>
      </c>
      <c r="B27" s="9">
        <v>4.7</v>
      </c>
      <c r="C27" s="4" t="s">
        <v>47</v>
      </c>
      <c r="D27" s="4" t="s">
        <v>49</v>
      </c>
    </row>
    <row r="28" spans="1:4" x14ac:dyDescent="0.25">
      <c r="A28" s="4" t="s">
        <v>48</v>
      </c>
      <c r="B28" s="9">
        <v>4.7</v>
      </c>
      <c r="C28" s="4" t="s">
        <v>47</v>
      </c>
      <c r="D28" s="4" t="s">
        <v>49</v>
      </c>
    </row>
    <row r="29" spans="1:4" ht="18" x14ac:dyDescent="0.35">
      <c r="A29" s="6" t="s">
        <v>45</v>
      </c>
      <c r="B29" s="4">
        <f>+(B6/B27*10^-6)*((1/B15)-(B12*B9*10^-6)/(B4+B10-B2))+B12*12</f>
        <v>3.1345454967545985</v>
      </c>
      <c r="C29" s="4" t="s">
        <v>4</v>
      </c>
      <c r="D29" s="4"/>
    </row>
    <row r="30" spans="1:4" x14ac:dyDescent="0.25">
      <c r="A30" s="4"/>
      <c r="B30" s="4"/>
      <c r="C30" s="4"/>
      <c r="D30" s="4"/>
    </row>
    <row r="31" spans="1:4" x14ac:dyDescent="0.25">
      <c r="A31" s="4" t="s">
        <v>50</v>
      </c>
      <c r="B31" s="4" t="s">
        <v>51</v>
      </c>
      <c r="C31" s="4"/>
      <c r="D31" s="4"/>
    </row>
  </sheetData>
  <mergeCells count="2">
    <mergeCell ref="A17:D17"/>
    <mergeCell ref="A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Verduin</dc:creator>
  <cp:lastModifiedBy>Nico Verduin</cp:lastModifiedBy>
  <cp:lastPrinted>2023-12-06T15:31:44Z</cp:lastPrinted>
  <dcterms:created xsi:type="dcterms:W3CDTF">2023-12-06T07:50:36Z</dcterms:created>
  <dcterms:modified xsi:type="dcterms:W3CDTF">2024-01-14T12:32:24Z</dcterms:modified>
</cp:coreProperties>
</file>