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480gb/JE/D5A-Doc-Gest-Activo/X-PrepEval-Proy/PEP-public/"/>
    </mc:Choice>
  </mc:AlternateContent>
  <xr:revisionPtr revIDLastSave="0" documentId="13_ncr:1_{2999CD97-5983-164E-AB76-C7652DCCD579}" xr6:coauthVersionLast="45" xr6:coauthVersionMax="45" xr10:uidLastSave="{00000000-0000-0000-0000-000000000000}"/>
  <bookViews>
    <workbookView xWindow="0" yWindow="460" windowWidth="25600" windowHeight="13580" xr2:uid="{00000000-000D-0000-FFFF-FFFF00000000}"/>
  </bookViews>
  <sheets>
    <sheet name="Flujo Privado 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H30" i="1"/>
  <c r="E5" i="1"/>
  <c r="F5" i="1"/>
  <c r="G5" i="1"/>
  <c r="H5" i="1"/>
  <c r="H4" i="1"/>
  <c r="H10" i="1"/>
  <c r="K23" i="1"/>
  <c r="N23" i="1"/>
  <c r="N24" i="1"/>
  <c r="L24" i="1"/>
  <c r="M24" i="1"/>
  <c r="K24" i="1"/>
  <c r="N25" i="1"/>
  <c r="L25" i="1"/>
  <c r="M25" i="1"/>
  <c r="K25" i="1"/>
  <c r="N26" i="1"/>
  <c r="L26" i="1"/>
  <c r="M26" i="1"/>
  <c r="K26" i="1"/>
  <c r="N27" i="1"/>
  <c r="L27" i="1"/>
  <c r="M27" i="1"/>
  <c r="K27" i="1"/>
  <c r="L28" i="1"/>
  <c r="H21" i="1"/>
  <c r="H16" i="1"/>
  <c r="H9" i="1"/>
  <c r="H27" i="1"/>
  <c r="H28" i="1"/>
  <c r="H29" i="1"/>
  <c r="G4" i="1"/>
  <c r="G10" i="1"/>
  <c r="G21" i="1"/>
  <c r="G16" i="1"/>
  <c r="G9" i="1"/>
  <c r="G22" i="1"/>
  <c r="G27" i="1"/>
  <c r="C4" i="1"/>
  <c r="C10" i="1"/>
  <c r="C16" i="1"/>
  <c r="C9" i="1"/>
  <c r="C22" i="1"/>
  <c r="C27" i="1"/>
  <c r="C28" i="1"/>
  <c r="D4" i="1"/>
  <c r="D10" i="1"/>
  <c r="D21" i="1"/>
  <c r="D16" i="1"/>
  <c r="D9" i="1"/>
  <c r="D22" i="1"/>
  <c r="D27" i="1"/>
  <c r="D28" i="1"/>
  <c r="E4" i="1"/>
  <c r="E10" i="1"/>
  <c r="E21" i="1"/>
  <c r="E16" i="1"/>
  <c r="E9" i="1"/>
  <c r="E22" i="1"/>
  <c r="E27" i="1"/>
  <c r="E28" i="1"/>
  <c r="F4" i="1"/>
  <c r="F10" i="1"/>
  <c r="F21" i="1"/>
  <c r="F16" i="1"/>
  <c r="F9" i="1"/>
  <c r="F22" i="1"/>
  <c r="F27" i="1"/>
  <c r="F28" i="1"/>
  <c r="G28" i="1"/>
  <c r="G29" i="1"/>
  <c r="E32" i="1"/>
  <c r="E34" i="1"/>
  <c r="E39" i="1"/>
  <c r="E38" i="1"/>
  <c r="E44" i="1"/>
  <c r="F32" i="1"/>
  <c r="F34" i="1"/>
  <c r="F39" i="1"/>
  <c r="F38" i="1"/>
  <c r="F44" i="1"/>
  <c r="C30" i="1"/>
  <c r="C32" i="1"/>
  <c r="C34" i="1"/>
  <c r="C38" i="1"/>
  <c r="C44" i="1"/>
  <c r="D32" i="1"/>
  <c r="D34" i="1"/>
  <c r="D39" i="1"/>
  <c r="D38" i="1"/>
  <c r="D44" i="1"/>
  <c r="G32" i="1"/>
  <c r="G34" i="1"/>
  <c r="G39" i="1"/>
  <c r="G38" i="1"/>
  <c r="G44" i="1"/>
  <c r="H32" i="1"/>
  <c r="H34" i="1"/>
  <c r="N28" i="1"/>
  <c r="M28" i="1"/>
  <c r="H39" i="1"/>
  <c r="H38" i="1"/>
  <c r="H44" i="1"/>
  <c r="C46" i="1"/>
  <c r="C47" i="1"/>
  <c r="G30" i="1"/>
  <c r="F30" i="1"/>
  <c r="D30" i="1"/>
  <c r="E30" i="1"/>
  <c r="K28" i="1"/>
</calcChain>
</file>

<file path=xl/sharedStrings.xml><?xml version="1.0" encoding="utf-8"?>
<sst xmlns="http://schemas.openxmlformats.org/spreadsheetml/2006/main" count="79" uniqueCount="78">
  <si>
    <t>GASTOS NO DESEMBOLSABLES</t>
  </si>
  <si>
    <t>Anteriores a la Puesta en Marcha</t>
  </si>
  <si>
    <t>Estudios</t>
  </si>
  <si>
    <t>Patentes</t>
  </si>
  <si>
    <t>Instalaciones</t>
  </si>
  <si>
    <t>Costos de Operación</t>
  </si>
  <si>
    <t>Remuneraciones</t>
  </si>
  <si>
    <t>Comunicaciones</t>
  </si>
  <si>
    <t>Desarrollo de Software</t>
  </si>
  <si>
    <t>Servicios de terceros</t>
  </si>
  <si>
    <t>Impuesto a las Utilidades  27%</t>
  </si>
  <si>
    <t>UTILIDAD DEL PERÍODO ANTES DE IMPUESTO</t>
  </si>
  <si>
    <t>AJUSTE POR GASTOS NO DESEMBOLSABLES</t>
  </si>
  <si>
    <t>FLUJO DE CAJA</t>
  </si>
  <si>
    <t>1.1</t>
  </si>
  <si>
    <t>1.2</t>
  </si>
  <si>
    <t>1.3</t>
  </si>
  <si>
    <t>1.4</t>
  </si>
  <si>
    <t>2.1</t>
  </si>
  <si>
    <t>2.2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</si>
  <si>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</si>
  <si>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</si>
  <si>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</si>
  <si>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</si>
  <si>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</si>
  <si>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</si>
  <si>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</si>
  <si>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</si>
  <si>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2.2.5</t>
  </si>
  <si>
    <t>3.1</t>
  </si>
  <si>
    <t>3.2</t>
  </si>
  <si>
    <t>5c</t>
  </si>
  <si>
    <t>7.1</t>
  </si>
  <si>
    <t>8.2</t>
  </si>
  <si>
    <t>8.3</t>
  </si>
  <si>
    <t>8.4</t>
  </si>
  <si>
    <t>Servicio de Soporte</t>
  </si>
  <si>
    <t>Diseños customizados</t>
  </si>
  <si>
    <t>Arriendo de Equipos</t>
  </si>
  <si>
    <t>Compras de Equipos</t>
  </si>
  <si>
    <t>Intereses  del  Crédito</t>
  </si>
  <si>
    <t>Capital del Crédito</t>
  </si>
  <si>
    <t>Amortizaciones del Crédito</t>
  </si>
  <si>
    <t>Cuota</t>
  </si>
  <si>
    <t>Construcción</t>
  </si>
  <si>
    <t>INGRESOS NO AFECTAN IMPUESTO UTILID.</t>
  </si>
  <si>
    <t>EGRESOS NO AFECTAN A IMPUESTO UTILID.</t>
  </si>
  <si>
    <t>PERDIDA ACUMULADA ANTES DE IMPUESTO</t>
  </si>
  <si>
    <t>AÑOS  (períodos)  ---+</t>
  </si>
  <si>
    <t>INGRESOS AFECTAN IMPUESTO A UTILIDAD</t>
  </si>
  <si>
    <t>EGRESOS AFECTAN IMPUESTO A UTILIDAD</t>
  </si>
  <si>
    <t>Depreciación de Equipos (5 años)</t>
  </si>
  <si>
    <t>Depreciación de Construcción (10 años)</t>
  </si>
  <si>
    <t xml:space="preserve">Venta de Equipos </t>
  </si>
  <si>
    <t>UTILIDAD DESPUÉS DE IMPUESTOS</t>
  </si>
  <si>
    <t>TIR</t>
  </si>
  <si>
    <t>VAN</t>
  </si>
  <si>
    <t xml:space="preserve">  =TIR(C44:H44)</t>
  </si>
  <si>
    <t>Tasa de descuento</t>
  </si>
  <si>
    <t>4b</t>
  </si>
  <si>
    <t>Otro item GND 1</t>
  </si>
  <si>
    <t>Otro item GND 2</t>
  </si>
  <si>
    <t>Otro Item de costos 1</t>
  </si>
  <si>
    <t>Periodos de Pago</t>
  </si>
  <si>
    <t>Tasa de int. Período</t>
  </si>
  <si>
    <t>SALDO</t>
  </si>
  <si>
    <t>DESARROLLO DEL CRÉDITO PARA EL PROYECTO</t>
  </si>
  <si>
    <t>INTERESES</t>
  </si>
  <si>
    <t>AMORTIZACIÓN</t>
  </si>
  <si>
    <t>CUOTA</t>
  </si>
  <si>
    <t>EVALUACIÓN DE PROYECTOS TIC</t>
  </si>
  <si>
    <t>EVALUACIÓN PRIVADA</t>
  </si>
  <si>
    <t>PLANTILLA DE ESTRUCTURA DE FLUJOS</t>
  </si>
  <si>
    <t>ESTRUCTURA DE FILAS</t>
  </si>
  <si>
    <t>APALANCAMIENTO</t>
  </si>
  <si>
    <t xml:space="preserve">  =VNA(E47;D44:H44)-C44</t>
  </si>
  <si>
    <t>NO ES UN EJEMPLO… ES LA ESTRUCTURA PARA EXPERIMENTAR</t>
  </si>
  <si>
    <t>JE/2022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</si>
</sst>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8" formatCode="&quot;$&quot;#,##0.00;[Red]\-&quot;$&quot;#,##0.00"/>
    <numFmt numFmtId="164" formatCode="#,##0_ ;[Red]\-#,##0\ "/>
    <numFmt numFmtId="165" formatCode="#,##0.00_ ;[Red]\-#,##0.00\ "/>
    <numFmt numFmtId="166" formatCode="0.00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1" fillId="2" borderId="1" xfId="0" applyNumberFormat="1" applyFont="1" applyFill="1" applyBorder="1"/>
    <xf numFmtId="6" fontId="0" fillId="0" borderId="0" xfId="0" applyNumberFormat="1"/>
    <xf numFmtId="164" fontId="1" fillId="2" borderId="2" xfId="0" applyNumberFormat="1" applyFont="1" applyFill="1" applyBorder="1"/>
    <xf numFmtId="164" fontId="1" fillId="3" borderId="5" xfId="0" applyNumberFormat="1" applyFont="1" applyFill="1" applyBorder="1"/>
    <xf numFmtId="164" fontId="1" fillId="3" borderId="1" xfId="0" applyNumberFormat="1" applyFont="1" applyFill="1" applyBorder="1"/>
    <xf numFmtId="3" fontId="1" fillId="0" borderId="1" xfId="0" applyNumberFormat="1" applyFont="1" applyBorder="1"/>
    <xf numFmtId="0" fontId="1" fillId="2" borderId="1" xfId="0" applyFont="1" applyFill="1" applyBorder="1"/>
    <xf numFmtId="0" fontId="1" fillId="0" borderId="1" xfId="0" applyFont="1" applyBorder="1" applyAlignment="1">
      <alignment horizontal="right"/>
    </xf>
    <xf numFmtId="0" fontId="1" fillId="2" borderId="2" xfId="0" applyFont="1" applyFill="1" applyBorder="1"/>
    <xf numFmtId="0" fontId="1" fillId="3" borderId="4" xfId="0" applyFont="1" applyFill="1" applyBorder="1"/>
    <xf numFmtId="0" fontId="1" fillId="3" borderId="1" xfId="0" applyFont="1" applyFill="1" applyBorder="1"/>
    <xf numFmtId="0" fontId="3" fillId="0" borderId="0" xfId="0" applyFont="1" applyAlignment="1">
      <alignment horizontal="right"/>
    </xf>
    <xf numFmtId="164" fontId="1" fillId="0" borderId="1" xfId="0" applyNumberFormat="1" applyFont="1" applyFill="1" applyBorder="1"/>
    <xf numFmtId="0" fontId="0" fillId="4" borderId="8" xfId="0" applyFill="1" applyBorder="1"/>
    <xf numFmtId="0" fontId="0" fillId="4" borderId="11" xfId="0" applyFill="1" applyBorder="1"/>
    <xf numFmtId="0" fontId="2" fillId="4" borderId="7" xfId="0" applyFont="1" applyFill="1" applyBorder="1"/>
    <xf numFmtId="0" fontId="2" fillId="4" borderId="10" xfId="0" applyFont="1" applyFill="1" applyBorder="1"/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right"/>
    </xf>
    <xf numFmtId="164" fontId="2" fillId="0" borderId="3" xfId="0" applyNumberFormat="1" applyFont="1" applyBorder="1"/>
    <xf numFmtId="0" fontId="4" fillId="0" borderId="0" xfId="0" applyFont="1"/>
    <xf numFmtId="0" fontId="1" fillId="0" borderId="1" xfId="0" applyFont="1" applyBorder="1" applyAlignment="1">
      <alignment horizontal="left"/>
    </xf>
    <xf numFmtId="8" fontId="0" fillId="0" borderId="1" xfId="0" applyNumberFormat="1" applyBorder="1"/>
    <xf numFmtId="8" fontId="0" fillId="0" borderId="12" xfId="0" applyNumberFormat="1" applyBorder="1"/>
    <xf numFmtId="8" fontId="0" fillId="0" borderId="13" xfId="0" applyNumberFormat="1" applyBorder="1"/>
    <xf numFmtId="8" fontId="0" fillId="0" borderId="14" xfId="0" applyNumberFormat="1" applyBorder="1"/>
    <xf numFmtId="8" fontId="0" fillId="0" borderId="15" xfId="0" applyNumberFormat="1" applyBorder="1"/>
    <xf numFmtId="8" fontId="0" fillId="0" borderId="16" xfId="0" applyNumberFormat="1" applyBorder="1"/>
    <xf numFmtId="8" fontId="0" fillId="0" borderId="17" xfId="0" applyNumberFormat="1" applyBorder="1"/>
    <xf numFmtId="8" fontId="0" fillId="0" borderId="18" xfId="0" applyNumberFormat="1" applyBorder="1"/>
    <xf numFmtId="8" fontId="0" fillId="0" borderId="19" xfId="0" applyNumberFormat="1" applyBorder="1"/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8" fontId="1" fillId="2" borderId="17" xfId="0" applyNumberFormat="1" applyFont="1" applyFill="1" applyBorder="1"/>
    <xf numFmtId="8" fontId="1" fillId="2" borderId="19" xfId="0" applyNumberFormat="1" applyFont="1" applyFill="1" applyBorder="1"/>
    <xf numFmtId="0" fontId="2" fillId="0" borderId="0" xfId="0" applyFont="1"/>
    <xf numFmtId="0" fontId="2" fillId="4" borderId="0" xfId="0" applyFont="1" applyFill="1" applyBorder="1"/>
    <xf numFmtId="164" fontId="2" fillId="4" borderId="0" xfId="0" applyNumberFormat="1" applyFont="1" applyFill="1" applyBorder="1"/>
    <xf numFmtId="0" fontId="0" fillId="4" borderId="21" xfId="0" applyFill="1" applyBorder="1"/>
    <xf numFmtId="9" fontId="2" fillId="4" borderId="10" xfId="0" applyNumberFormat="1" applyFont="1" applyFill="1" applyBorder="1" applyAlignment="1">
      <alignment horizontal="left"/>
    </xf>
    <xf numFmtId="0" fontId="1" fillId="4" borderId="9" xfId="0" applyFont="1" applyFill="1" applyBorder="1"/>
    <xf numFmtId="0" fontId="1" fillId="4" borderId="20" xfId="0" applyFont="1" applyFill="1" applyBorder="1"/>
    <xf numFmtId="0" fontId="1" fillId="4" borderId="6" xfId="0" applyFont="1" applyFill="1" applyBorder="1"/>
    <xf numFmtId="0" fontId="3" fillId="4" borderId="7" xfId="0" applyFont="1" applyFill="1" applyBorder="1"/>
    <xf numFmtId="0" fontId="3" fillId="4" borderId="0" xfId="0" applyFont="1" applyFill="1" applyBorder="1"/>
    <xf numFmtId="0" fontId="3" fillId="4" borderId="10" xfId="0" applyFont="1" applyFill="1" applyBorder="1"/>
    <xf numFmtId="0" fontId="1" fillId="2" borderId="18" xfId="0" applyFont="1" applyFill="1" applyBorder="1" applyAlignment="1">
      <alignment horizontal="center"/>
    </xf>
    <xf numFmtId="9" fontId="1" fillId="2" borderId="18" xfId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/>
    <xf numFmtId="0" fontId="0" fillId="5" borderId="0" xfId="0" applyFill="1"/>
    <xf numFmtId="0" fontId="3" fillId="6" borderId="0" xfId="0" applyFont="1" applyFill="1" applyAlignment="1">
      <alignment horizontal="center"/>
    </xf>
    <xf numFmtId="164" fontId="1" fillId="7" borderId="1" xfId="0" applyNumberFormat="1" applyFont="1" applyFill="1" applyBorder="1"/>
    <xf numFmtId="166" fontId="2" fillId="4" borderId="7" xfId="0" applyNumberFormat="1" applyFont="1" applyFill="1" applyBorder="1"/>
    <xf numFmtId="0" fontId="3" fillId="6" borderId="0" xfId="0" applyFont="1" applyFill="1"/>
    <xf numFmtId="0" fontId="1" fillId="6" borderId="0" xfId="0" applyFont="1" applyFill="1"/>
    <xf numFmtId="165" fontId="2" fillId="8" borderId="10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20</xdr:row>
      <xdr:rowOff>101600</xdr:rowOff>
    </xdr:from>
    <xdr:to>
      <xdr:col>8</xdr:col>
      <xdr:colOff>254000</xdr:colOff>
      <xdr:row>34</xdr:row>
      <xdr:rowOff>114300</xdr:rowOff>
    </xdr:to>
    <xdr:sp macro="" textlink="">
      <xdr:nvSpPr>
        <xdr:cNvPr id="5" name="Forma libre 4">
          <a:extLst>
            <a:ext uri="{FF2B5EF4-FFF2-40B4-BE49-F238E27FC236}">
              <a16:creationId xmlns:a16="http://schemas.microsoft.com/office/drawing/2014/main" id="{894066EF-7553-1C4E-B0DC-AC6DB4931260}"/>
            </a:ext>
          </a:extLst>
        </xdr:cNvPr>
        <xdr:cNvSpPr/>
      </xdr:nvSpPr>
      <xdr:spPr>
        <a:xfrm>
          <a:off x="10058400" y="4229100"/>
          <a:ext cx="203200" cy="269240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88900</xdr:colOff>
      <xdr:row>34</xdr:row>
      <xdr:rowOff>139700</xdr:rowOff>
    </xdr:from>
    <xdr:to>
      <xdr:col>8</xdr:col>
      <xdr:colOff>241300</xdr:colOff>
      <xdr:row>38</xdr:row>
      <xdr:rowOff>114300</xdr:rowOff>
    </xdr:to>
    <xdr:sp macro="" textlink="">
      <xdr:nvSpPr>
        <xdr:cNvPr id="6" name="Forma libre 5">
          <a:extLst>
            <a:ext uri="{FF2B5EF4-FFF2-40B4-BE49-F238E27FC236}">
              <a16:creationId xmlns:a16="http://schemas.microsoft.com/office/drawing/2014/main" id="{685DEC5B-6894-A04D-B9A9-582CDA80AA0E}"/>
            </a:ext>
          </a:extLst>
        </xdr:cNvPr>
        <xdr:cNvSpPr/>
      </xdr:nvSpPr>
      <xdr:spPr>
        <a:xfrm>
          <a:off x="10096500" y="6946900"/>
          <a:ext cx="152400" cy="54610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50800</xdr:colOff>
      <xdr:row>22</xdr:row>
      <xdr:rowOff>152400</xdr:rowOff>
    </xdr:from>
    <xdr:to>
      <xdr:col>8</xdr:col>
      <xdr:colOff>482600</xdr:colOff>
      <xdr:row>40</xdr:row>
      <xdr:rowOff>25400</xdr:rowOff>
    </xdr:to>
    <xdr:sp macro="" textlink="">
      <xdr:nvSpPr>
        <xdr:cNvPr id="7" name="Forma libre 6">
          <a:extLst>
            <a:ext uri="{FF2B5EF4-FFF2-40B4-BE49-F238E27FC236}">
              <a16:creationId xmlns:a16="http://schemas.microsoft.com/office/drawing/2014/main" id="{AB6E7D4B-4237-9D43-8B47-DA118EF91E7F}"/>
            </a:ext>
          </a:extLst>
        </xdr:cNvPr>
        <xdr:cNvSpPr/>
      </xdr:nvSpPr>
      <xdr:spPr>
        <a:xfrm>
          <a:off x="10058400" y="4686300"/>
          <a:ext cx="431800" cy="3149600"/>
        </a:xfrm>
        <a:custGeom>
          <a:avLst/>
          <a:gdLst>
            <a:gd name="connsiteX0" fmla="*/ 63500 w 241300"/>
            <a:gd name="connsiteY0" fmla="*/ 2692400 h 2705100"/>
            <a:gd name="connsiteX1" fmla="*/ 215900 w 241300"/>
            <a:gd name="connsiteY1" fmla="*/ 2705100 h 2705100"/>
            <a:gd name="connsiteX2" fmla="*/ 241300 w 241300"/>
            <a:gd name="connsiteY2" fmla="*/ 0 h 2705100"/>
            <a:gd name="connsiteX3" fmla="*/ 0 w 241300"/>
            <a:gd name="connsiteY3" fmla="*/ 12700 h 27051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241300" h="2705100">
              <a:moveTo>
                <a:pt x="63500" y="2692400"/>
              </a:moveTo>
              <a:lnTo>
                <a:pt x="215900" y="2705100"/>
              </a:lnTo>
              <a:lnTo>
                <a:pt x="241300" y="0"/>
              </a:lnTo>
              <a:lnTo>
                <a:pt x="0" y="12700"/>
              </a:lnTo>
            </a:path>
          </a:pathLst>
        </a:custGeom>
        <a:noFill/>
        <a:ln w="34925">
          <a:solidFill>
            <a:schemeClr val="accent2">
              <a:lumMod val="75000"/>
            </a:schemeClr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533400</xdr:colOff>
      <xdr:row>21</xdr:row>
      <xdr:rowOff>25400</xdr:rowOff>
    </xdr:from>
    <xdr:to>
      <xdr:col>8</xdr:col>
      <xdr:colOff>1041400</xdr:colOff>
      <xdr:row>29</xdr:row>
      <xdr:rowOff>190500</xdr:rowOff>
    </xdr:to>
    <xdr:sp macro="" textlink="">
      <xdr:nvSpPr>
        <xdr:cNvPr id="8" name="Flecha curvada hacia la derecha 7">
          <a:extLst>
            <a:ext uri="{FF2B5EF4-FFF2-40B4-BE49-F238E27FC236}">
              <a16:creationId xmlns:a16="http://schemas.microsoft.com/office/drawing/2014/main" id="{0240371F-98AC-464B-84D2-60986DBA9CA9}"/>
            </a:ext>
          </a:extLst>
        </xdr:cNvPr>
        <xdr:cNvSpPr/>
      </xdr:nvSpPr>
      <xdr:spPr>
        <a:xfrm flipH="1">
          <a:off x="11099800" y="4241800"/>
          <a:ext cx="508000" cy="1600200"/>
        </a:xfrm>
        <a:prstGeom prst="curvedRightArrow">
          <a:avLst/>
        </a:prstGeom>
        <a:solidFill>
          <a:srgbClr val="92D050"/>
        </a:solidFill>
        <a:ln>
          <a:solidFill>
            <a:srgbClr val="92D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_tradnl" sz="11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8</xdr:col>
      <xdr:colOff>265111</xdr:colOff>
      <xdr:row>2</xdr:row>
      <xdr:rowOff>20637</xdr:rowOff>
    </xdr:from>
    <xdr:to>
      <xdr:col>8</xdr:col>
      <xdr:colOff>4097740</xdr:colOff>
      <xdr:row>19</xdr:row>
      <xdr:rowOff>176212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3942361B-72A4-2F44-BAAB-6A5922D7E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37861" y="560387"/>
          <a:ext cx="3832629" cy="3640138"/>
        </a:xfrm>
        <a:prstGeom prst="rect">
          <a:avLst/>
        </a:prstGeom>
      </xdr:spPr>
    </xdr:pic>
    <xdr:clientData/>
  </xdr:twoCellAnchor>
  <xdr:twoCellAnchor>
    <xdr:from>
      <xdr:col>8</xdr:col>
      <xdr:colOff>50800</xdr:colOff>
      <xdr:row>22</xdr:row>
      <xdr:rowOff>38100</xdr:rowOff>
    </xdr:from>
    <xdr:to>
      <xdr:col>8</xdr:col>
      <xdr:colOff>152400</xdr:colOff>
      <xdr:row>23</xdr:row>
      <xdr:rowOff>190500</xdr:rowOff>
    </xdr:to>
    <xdr:sp macro="" textlink="">
      <xdr:nvSpPr>
        <xdr:cNvPr id="10" name="Cerrar corchete 9">
          <a:extLst>
            <a:ext uri="{FF2B5EF4-FFF2-40B4-BE49-F238E27FC236}">
              <a16:creationId xmlns:a16="http://schemas.microsoft.com/office/drawing/2014/main" id="{E3170815-6667-B942-BDED-7B58A4E1DF2D}"/>
            </a:ext>
          </a:extLst>
        </xdr:cNvPr>
        <xdr:cNvSpPr/>
      </xdr:nvSpPr>
      <xdr:spPr>
        <a:xfrm>
          <a:off x="10617200" y="4457700"/>
          <a:ext cx="101600" cy="355600"/>
        </a:xfrm>
        <a:prstGeom prst="rightBracket">
          <a:avLst/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88900</xdr:colOff>
      <xdr:row>39</xdr:row>
      <xdr:rowOff>63500</xdr:rowOff>
    </xdr:from>
    <xdr:to>
      <xdr:col>8</xdr:col>
      <xdr:colOff>190500</xdr:colOff>
      <xdr:row>40</xdr:row>
      <xdr:rowOff>203200</xdr:rowOff>
    </xdr:to>
    <xdr:sp macro="" textlink="">
      <xdr:nvSpPr>
        <xdr:cNvPr id="11" name="Cerrar corchete 10">
          <a:extLst>
            <a:ext uri="{FF2B5EF4-FFF2-40B4-BE49-F238E27FC236}">
              <a16:creationId xmlns:a16="http://schemas.microsoft.com/office/drawing/2014/main" id="{C685FF63-AC9B-9C40-B4B1-BFD04AF6C74F}"/>
            </a:ext>
          </a:extLst>
        </xdr:cNvPr>
        <xdr:cNvSpPr/>
      </xdr:nvSpPr>
      <xdr:spPr>
        <a:xfrm>
          <a:off x="10655300" y="7327900"/>
          <a:ext cx="101600" cy="355600"/>
        </a:xfrm>
        <a:prstGeom prst="rightBracket">
          <a:avLst/>
        </a:prstGeom>
        <a:ln w="2222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_tradnl" sz="1100"/>
        </a:p>
      </xdr:txBody>
    </xdr:sp>
    <xdr:clientData/>
  </xdr:twoCellAnchor>
  <xdr:twoCellAnchor>
    <xdr:from>
      <xdr:col>8</xdr:col>
      <xdr:colOff>482600</xdr:colOff>
      <xdr:row>20</xdr:row>
      <xdr:rowOff>88900</xdr:rowOff>
    </xdr:from>
    <xdr:to>
      <xdr:col>11</xdr:col>
      <xdr:colOff>558800</xdr:colOff>
      <xdr:row>29</xdr:row>
      <xdr:rowOff>76200</xdr:rowOff>
    </xdr:to>
    <xdr:cxnSp macro="">
      <xdr:nvCxnSpPr>
        <xdr:cNvPr id="22" name="Conector angular 21">
          <a:extLst>
            <a:ext uri="{FF2B5EF4-FFF2-40B4-BE49-F238E27FC236}">
              <a16:creationId xmlns:a16="http://schemas.microsoft.com/office/drawing/2014/main" id="{E77F78E4-C588-0E4D-BB23-DA2CA117A499}"/>
            </a:ext>
          </a:extLst>
        </xdr:cNvPr>
        <xdr:cNvCxnSpPr/>
      </xdr:nvCxnSpPr>
      <xdr:spPr>
        <a:xfrm rot="10800000">
          <a:off x="11049000" y="4102100"/>
          <a:ext cx="6184900" cy="1943100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520700</xdr:colOff>
      <xdr:row>30</xdr:row>
      <xdr:rowOff>50800</xdr:rowOff>
    </xdr:from>
    <xdr:to>
      <xdr:col>12</xdr:col>
      <xdr:colOff>546100</xdr:colOff>
      <xdr:row>38</xdr:row>
      <xdr:rowOff>76200</xdr:rowOff>
    </xdr:to>
    <xdr:cxnSp macro="">
      <xdr:nvCxnSpPr>
        <xdr:cNvPr id="24" name="Conector angular 23">
          <a:extLst>
            <a:ext uri="{FF2B5EF4-FFF2-40B4-BE49-F238E27FC236}">
              <a16:creationId xmlns:a16="http://schemas.microsoft.com/office/drawing/2014/main" id="{1ADF565B-EAA6-8841-95F1-38FCB90B2956}"/>
            </a:ext>
          </a:extLst>
        </xdr:cNvPr>
        <xdr:cNvCxnSpPr/>
      </xdr:nvCxnSpPr>
      <xdr:spPr>
        <a:xfrm rot="10800000" flipV="1">
          <a:off x="11087100" y="6223000"/>
          <a:ext cx="7315200" cy="1219200"/>
        </a:xfrm>
        <a:prstGeom prst="bentConnector3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"/>
  <sheetViews>
    <sheetView tabSelected="1" topLeftCell="A43" zoomScale="160" zoomScaleNormal="160" workbookViewId="0">
      <selection activeCell="C2" sqref="C2"/>
    </sheetView>
  </sheetViews>
  <sheetFormatPr baseColWidth="10" defaultRowHeight="16" x14ac:dyDescent="0.2"/>
  <cols>
    <col min="1" max="1" width="6" style="7" customWidth="1"/>
    <col min="2" max="2" width="37.6640625" customWidth="1"/>
    <col min="3" max="8" width="15.83203125" customWidth="1"/>
    <col min="9" max="9" width="53.83203125" customWidth="1"/>
    <col min="11" max="12" width="15.5" customWidth="1"/>
    <col min="13" max="13" width="16" customWidth="1"/>
    <col min="14" max="14" width="15.5" customWidth="1"/>
  </cols>
  <sheetData>
    <row r="1" spans="1:14" ht="21" x14ac:dyDescent="0.25">
      <c r="B1" s="59" t="s">
        <v>70</v>
      </c>
      <c r="C1" s="60"/>
      <c r="D1" s="20" t="s">
        <v>71</v>
      </c>
      <c r="E1" s="29"/>
      <c r="F1" s="59" t="s">
        <v>72</v>
      </c>
      <c r="G1" s="59"/>
      <c r="I1" s="8" t="s">
        <v>73</v>
      </c>
    </row>
    <row r="2" spans="1:14" ht="21" x14ac:dyDescent="0.25">
      <c r="B2" t="s">
        <v>77</v>
      </c>
      <c r="E2" s="66" t="s">
        <v>76</v>
      </c>
      <c r="F2" s="67"/>
      <c r="G2" s="67"/>
      <c r="H2" s="67"/>
      <c r="I2" s="67"/>
    </row>
    <row r="3" spans="1:14" ht="21" x14ac:dyDescent="0.25">
      <c r="B3" s="20" t="s">
        <v>48</v>
      </c>
      <c r="C3" s="63">
        <v>0</v>
      </c>
      <c r="D3" s="8">
        <v>1</v>
      </c>
      <c r="E3" s="8">
        <v>2</v>
      </c>
      <c r="F3" s="8">
        <v>3</v>
      </c>
      <c r="G3" s="8">
        <v>4</v>
      </c>
      <c r="H3" s="8">
        <v>5</v>
      </c>
    </row>
    <row r="4" spans="1:14" x14ac:dyDescent="0.2">
      <c r="A4" s="7">
        <v>1</v>
      </c>
      <c r="B4" s="15" t="s">
        <v>49</v>
      </c>
      <c r="C4" s="9">
        <f>C5+C6+C7+C8</f>
        <v>0</v>
      </c>
      <c r="D4" s="9">
        <f t="shared" ref="D4:H4" si="0">D5+D6+D7+D8</f>
        <v>100000000</v>
      </c>
      <c r="E4" s="9">
        <f t="shared" si="0"/>
        <v>100000000</v>
      </c>
      <c r="F4" s="9">
        <f t="shared" si="0"/>
        <v>100000000</v>
      </c>
      <c r="G4" s="9">
        <f t="shared" si="0"/>
        <v>100000000</v>
      </c>
      <c r="H4" s="9">
        <f t="shared" si="0"/>
        <v>100000000</v>
      </c>
      <c r="L4" s="10"/>
      <c r="N4" s="10"/>
    </row>
    <row r="5" spans="1:14" x14ac:dyDescent="0.2">
      <c r="A5" s="7" t="s">
        <v>14</v>
      </c>
      <c r="B5" s="16" t="s">
        <v>38</v>
      </c>
      <c r="C5" s="64"/>
      <c r="D5" s="4">
        <v>100000000</v>
      </c>
      <c r="E5" s="4">
        <f>D5</f>
        <v>100000000</v>
      </c>
      <c r="F5" s="4">
        <f t="shared" ref="F5:H5" si="1">E5</f>
        <v>100000000</v>
      </c>
      <c r="G5" s="4">
        <f t="shared" si="1"/>
        <v>100000000</v>
      </c>
      <c r="H5" s="4">
        <f t="shared" si="1"/>
        <v>100000000</v>
      </c>
      <c r="L5" s="10"/>
      <c r="N5" s="10"/>
    </row>
    <row r="6" spans="1:14" x14ac:dyDescent="0.2">
      <c r="A6" s="7" t="s">
        <v>15</v>
      </c>
      <c r="B6" s="16" t="s">
        <v>36</v>
      </c>
      <c r="C6" s="64"/>
      <c r="D6" s="4"/>
      <c r="E6" s="4"/>
      <c r="F6" s="4"/>
      <c r="G6" s="4"/>
      <c r="H6" s="4"/>
      <c r="L6" s="10"/>
      <c r="N6" s="10"/>
    </row>
    <row r="7" spans="1:14" x14ac:dyDescent="0.2">
      <c r="A7" s="7" t="s">
        <v>16</v>
      </c>
      <c r="B7" s="16" t="s">
        <v>37</v>
      </c>
      <c r="C7" s="64"/>
      <c r="D7" s="4"/>
      <c r="E7" s="4"/>
      <c r="F7" s="4"/>
      <c r="G7" s="4"/>
      <c r="H7" s="4"/>
      <c r="L7" s="10"/>
      <c r="N7" s="10"/>
    </row>
    <row r="8" spans="1:14" x14ac:dyDescent="0.2">
      <c r="A8" s="7" t="s">
        <v>17</v>
      </c>
      <c r="B8" s="16" t="s">
        <v>53</v>
      </c>
      <c r="C8" s="64"/>
      <c r="D8" s="4"/>
      <c r="E8" s="4"/>
      <c r="F8" s="4"/>
      <c r="G8" s="4"/>
      <c r="H8" s="4"/>
      <c r="L8" s="10"/>
      <c r="N8" s="10"/>
    </row>
    <row r="9" spans="1:14" x14ac:dyDescent="0.2">
      <c r="A9" s="7">
        <v>2</v>
      </c>
      <c r="B9" s="15" t="s">
        <v>50</v>
      </c>
      <c r="C9" s="9">
        <f>C10+C16</f>
        <v>-300000000</v>
      </c>
      <c r="D9" s="9">
        <f t="shared" ref="D9:H9" si="2">D10+D16</f>
        <v>-1500000</v>
      </c>
      <c r="E9" s="9">
        <f t="shared" si="2"/>
        <v>-1277526.6713077074</v>
      </c>
      <c r="F9" s="9">
        <f t="shared" si="2"/>
        <v>-1021682.3433115709</v>
      </c>
      <c r="G9" s="9">
        <f t="shared" si="2"/>
        <v>-727461.36611601408</v>
      </c>
      <c r="H9" s="9">
        <f t="shared" si="2"/>
        <v>-389107.24234112364</v>
      </c>
    </row>
    <row r="10" spans="1:14" x14ac:dyDescent="0.2">
      <c r="A10" s="7" t="s">
        <v>18</v>
      </c>
      <c r="B10" s="15" t="s">
        <v>1</v>
      </c>
      <c r="C10" s="9">
        <f>C11+C12+C13+C14+C15</f>
        <v>-300000000</v>
      </c>
      <c r="D10" s="9">
        <f t="shared" ref="D10:H10" si="3">D11+D12+D13+D14+D15</f>
        <v>0</v>
      </c>
      <c r="E10" s="9">
        <f t="shared" si="3"/>
        <v>0</v>
      </c>
      <c r="F10" s="9">
        <f t="shared" si="3"/>
        <v>0</v>
      </c>
      <c r="G10" s="9">
        <f t="shared" si="3"/>
        <v>0</v>
      </c>
      <c r="H10" s="9">
        <f t="shared" si="3"/>
        <v>0</v>
      </c>
      <c r="N10" s="10"/>
    </row>
    <row r="11" spans="1:14" x14ac:dyDescent="0.2">
      <c r="A11" s="7" t="s">
        <v>20</v>
      </c>
      <c r="B11" s="16" t="s">
        <v>2</v>
      </c>
      <c r="C11" s="4"/>
      <c r="D11" s="4"/>
      <c r="E11" s="4"/>
      <c r="F11" s="4"/>
      <c r="G11" s="4"/>
      <c r="H11" s="4"/>
    </row>
    <row r="12" spans="1:14" x14ac:dyDescent="0.2">
      <c r="A12" s="7" t="s">
        <v>21</v>
      </c>
      <c r="B12" s="16" t="s">
        <v>8</v>
      </c>
      <c r="C12" s="4">
        <v>-300000000</v>
      </c>
      <c r="D12" s="4"/>
      <c r="E12" s="4"/>
      <c r="F12" s="4"/>
      <c r="G12" s="4"/>
      <c r="H12" s="4"/>
    </row>
    <row r="13" spans="1:14" x14ac:dyDescent="0.2">
      <c r="A13" s="7" t="s">
        <v>22</v>
      </c>
      <c r="B13" s="16" t="s">
        <v>3</v>
      </c>
      <c r="C13" s="4"/>
      <c r="D13" s="4"/>
      <c r="E13" s="4"/>
      <c r="F13" s="4"/>
      <c r="G13" s="4"/>
      <c r="H13" s="4"/>
    </row>
    <row r="14" spans="1:14" ht="19" x14ac:dyDescent="0.25">
      <c r="A14" s="7" t="s">
        <v>23</v>
      </c>
      <c r="B14" s="16" t="s">
        <v>4</v>
      </c>
      <c r="C14" s="4"/>
      <c r="D14" s="4"/>
      <c r="E14" s="4"/>
      <c r="F14" s="4"/>
      <c r="G14" s="4"/>
      <c r="H14" s="4"/>
      <c r="K14" s="61" t="s">
        <v>74</v>
      </c>
      <c r="L14" s="62"/>
      <c r="M14" s="62"/>
      <c r="N14" s="62"/>
    </row>
    <row r="15" spans="1:14" ht="7" customHeight="1" x14ac:dyDescent="0.2">
      <c r="B15" s="16"/>
      <c r="C15" s="4"/>
      <c r="D15" s="4"/>
      <c r="E15" s="4"/>
      <c r="F15" s="4"/>
      <c r="G15" s="4"/>
      <c r="H15" s="4"/>
    </row>
    <row r="16" spans="1:14" x14ac:dyDescent="0.2">
      <c r="A16" s="7" t="s">
        <v>19</v>
      </c>
      <c r="B16" s="15" t="s">
        <v>5</v>
      </c>
      <c r="C16" s="9">
        <f>C17+C18+C19++C20+C21</f>
        <v>0</v>
      </c>
      <c r="D16" s="9">
        <f t="shared" ref="D16:H16" si="4">D17+D18+D19++D20+D21</f>
        <v>-1500000</v>
      </c>
      <c r="E16" s="9">
        <f t="shared" si="4"/>
        <v>-1277526.6713077074</v>
      </c>
      <c r="F16" s="9">
        <f t="shared" si="4"/>
        <v>-1021682.3433115709</v>
      </c>
      <c r="G16" s="9">
        <f t="shared" si="4"/>
        <v>-727461.36611601408</v>
      </c>
      <c r="H16" s="9">
        <f t="shared" si="4"/>
        <v>-389107.24234112364</v>
      </c>
    </row>
    <row r="17" spans="1:14" x14ac:dyDescent="0.2">
      <c r="A17" s="7" t="s">
        <v>24</v>
      </c>
      <c r="B17" s="30" t="s">
        <v>62</v>
      </c>
      <c r="C17" s="4"/>
      <c r="D17" s="4"/>
      <c r="E17" s="4"/>
      <c r="F17" s="4"/>
      <c r="G17" s="4"/>
      <c r="H17" s="4"/>
    </row>
    <row r="18" spans="1:14" x14ac:dyDescent="0.2">
      <c r="A18" s="7" t="s">
        <v>25</v>
      </c>
      <c r="B18" s="16" t="s">
        <v>6</v>
      </c>
      <c r="C18" s="4"/>
      <c r="D18" s="4"/>
      <c r="E18" s="4"/>
      <c r="F18" s="4"/>
      <c r="G18" s="4"/>
      <c r="H18" s="4"/>
    </row>
    <row r="19" spans="1:14" x14ac:dyDescent="0.2">
      <c r="A19" s="7" t="s">
        <v>26</v>
      </c>
      <c r="B19" s="16" t="s">
        <v>7</v>
      </c>
      <c r="C19" s="4"/>
      <c r="D19" s="4"/>
      <c r="E19" s="4"/>
      <c r="F19" s="4"/>
      <c r="G19" s="4"/>
      <c r="H19" s="4"/>
    </row>
    <row r="20" spans="1:14" x14ac:dyDescent="0.2">
      <c r="A20" s="7" t="s">
        <v>27</v>
      </c>
      <c r="B20" s="16" t="s">
        <v>9</v>
      </c>
      <c r="C20" s="4"/>
      <c r="D20" s="4"/>
      <c r="E20" s="4"/>
      <c r="F20" s="4"/>
      <c r="G20" s="4"/>
      <c r="H20" s="4"/>
    </row>
    <row r="21" spans="1:14" ht="20" thickBot="1" x14ac:dyDescent="0.3">
      <c r="A21" s="7" t="s">
        <v>28</v>
      </c>
      <c r="B21" s="16" t="s">
        <v>40</v>
      </c>
      <c r="C21" s="64"/>
      <c r="D21" s="4">
        <f>-L24</f>
        <v>-1500000</v>
      </c>
      <c r="E21" s="4">
        <f>-L25</f>
        <v>-1277526.6713077074</v>
      </c>
      <c r="F21" s="4">
        <f>-L26</f>
        <v>-1021682.3433115709</v>
      </c>
      <c r="G21" s="4">
        <f>-L27</f>
        <v>-727461.36611601408</v>
      </c>
      <c r="H21" s="4">
        <f>-L28</f>
        <v>-389107.24234112364</v>
      </c>
      <c r="K21" s="45" t="s">
        <v>66</v>
      </c>
    </row>
    <row r="22" spans="1:14" x14ac:dyDescent="0.2">
      <c r="A22" s="7">
        <v>3</v>
      </c>
      <c r="B22" s="15" t="s">
        <v>0</v>
      </c>
      <c r="C22" s="9">
        <f>C23+C24+C25+C26</f>
        <v>0</v>
      </c>
      <c r="D22" s="9">
        <f t="shared" ref="D22:H22" si="5">D23+D24+D25+D26</f>
        <v>0</v>
      </c>
      <c r="E22" s="9">
        <f t="shared" si="5"/>
        <v>0</v>
      </c>
      <c r="F22" s="9">
        <f t="shared" si="5"/>
        <v>0</v>
      </c>
      <c r="G22" s="9">
        <f t="shared" si="5"/>
        <v>0</v>
      </c>
      <c r="H22" s="9">
        <f t="shared" si="5"/>
        <v>0</v>
      </c>
      <c r="K22" s="40" t="s">
        <v>65</v>
      </c>
      <c r="L22" s="41" t="s">
        <v>63</v>
      </c>
      <c r="M22" s="41" t="s">
        <v>64</v>
      </c>
      <c r="N22" s="42" t="s">
        <v>43</v>
      </c>
    </row>
    <row r="23" spans="1:14" ht="17" thickBot="1" x14ac:dyDescent="0.25">
      <c r="A23" s="7" t="s">
        <v>29</v>
      </c>
      <c r="B23" s="16" t="s">
        <v>52</v>
      </c>
      <c r="C23" s="4"/>
      <c r="D23" s="4"/>
      <c r="E23" s="4"/>
      <c r="F23" s="4"/>
      <c r="G23" s="4"/>
      <c r="H23" s="4"/>
      <c r="J23">
        <v>0</v>
      </c>
      <c r="K23" s="43">
        <f>C35</f>
        <v>10000000</v>
      </c>
      <c r="L23" s="56">
        <v>5</v>
      </c>
      <c r="M23" s="57">
        <v>0.15</v>
      </c>
      <c r="N23" s="44">
        <f>PMT(M23,L23,K23)</f>
        <v>-2983155.5246152836</v>
      </c>
    </row>
    <row r="24" spans="1:14" x14ac:dyDescent="0.2">
      <c r="A24" s="7" t="s">
        <v>30</v>
      </c>
      <c r="B24" s="16" t="s">
        <v>51</v>
      </c>
      <c r="C24" s="21"/>
      <c r="D24" s="4"/>
      <c r="E24" s="4"/>
      <c r="F24" s="4"/>
      <c r="G24" s="4"/>
      <c r="H24" s="4"/>
      <c r="J24">
        <v>1</v>
      </c>
      <c r="K24" s="32">
        <f>K23-M24</f>
        <v>8516844.4753847159</v>
      </c>
      <c r="L24" s="33">
        <f>K23*$M$23</f>
        <v>1500000</v>
      </c>
      <c r="M24" s="33">
        <f>N24-L24</f>
        <v>1483155.5246152836</v>
      </c>
      <c r="N24" s="34">
        <f>-N23</f>
        <v>2983155.5246152836</v>
      </c>
    </row>
    <row r="25" spans="1:14" ht="16" customHeight="1" x14ac:dyDescent="0.2">
      <c r="B25" s="3" t="s">
        <v>60</v>
      </c>
      <c r="C25" s="4"/>
      <c r="D25" s="4"/>
      <c r="E25" s="4"/>
      <c r="F25" s="4"/>
      <c r="G25" s="4"/>
      <c r="H25" s="4"/>
      <c r="J25">
        <v>2</v>
      </c>
      <c r="K25" s="35">
        <f t="shared" ref="K25:K28" si="6">K24-M25</f>
        <v>6811215.62207714</v>
      </c>
      <c r="L25" s="31">
        <f t="shared" ref="L25:L28" si="7">K24*$M$23</f>
        <v>1277526.6713077074</v>
      </c>
      <c r="M25" s="31">
        <f t="shared" ref="M25:M28" si="8">N25-L25</f>
        <v>1705628.8533075762</v>
      </c>
      <c r="N25" s="36">
        <f>N24</f>
        <v>2983155.5246152836</v>
      </c>
    </row>
    <row r="26" spans="1:14" ht="16" customHeight="1" x14ac:dyDescent="0.2">
      <c r="B26" s="3" t="s">
        <v>61</v>
      </c>
      <c r="C26" s="4"/>
      <c r="D26" s="4"/>
      <c r="E26" s="4"/>
      <c r="F26" s="4"/>
      <c r="G26" s="4"/>
      <c r="H26" s="4"/>
      <c r="J26">
        <v>3</v>
      </c>
      <c r="K26" s="35">
        <f t="shared" si="6"/>
        <v>4849742.4407734275</v>
      </c>
      <c r="L26" s="31">
        <f t="shared" si="7"/>
        <v>1021682.3433115709</v>
      </c>
      <c r="M26" s="31">
        <f t="shared" si="8"/>
        <v>1961473.1813037125</v>
      </c>
      <c r="N26" s="36">
        <f t="shared" ref="N26:N28" si="9">N25</f>
        <v>2983155.5246152836</v>
      </c>
    </row>
    <row r="27" spans="1:14" ht="17" thickBot="1" x14ac:dyDescent="0.25">
      <c r="A27" s="7">
        <v>4</v>
      </c>
      <c r="B27" s="17" t="s">
        <v>11</v>
      </c>
      <c r="C27" s="11">
        <f>C4+C9+C22</f>
        <v>-300000000</v>
      </c>
      <c r="D27" s="11">
        <f>D4+D9+D22</f>
        <v>98500000</v>
      </c>
      <c r="E27" s="11">
        <f t="shared" ref="E27:H27" si="10">E4+E9+E22</f>
        <v>98722473.328692287</v>
      </c>
      <c r="F27" s="11">
        <f t="shared" si="10"/>
        <v>98978317.656688422</v>
      </c>
      <c r="G27" s="11">
        <f t="shared" si="10"/>
        <v>99272538.633883983</v>
      </c>
      <c r="H27" s="11">
        <f t="shared" si="10"/>
        <v>99610892.757658869</v>
      </c>
      <c r="J27">
        <v>4</v>
      </c>
      <c r="K27" s="35">
        <f t="shared" si="6"/>
        <v>2594048.2822741577</v>
      </c>
      <c r="L27" s="31">
        <f t="shared" si="7"/>
        <v>727461.36611601408</v>
      </c>
      <c r="M27" s="31">
        <f t="shared" si="8"/>
        <v>2255694.1584992697</v>
      </c>
      <c r="N27" s="36">
        <f t="shared" si="9"/>
        <v>2983155.5246152836</v>
      </c>
    </row>
    <row r="28" spans="1:14" ht="17" thickBot="1" x14ac:dyDescent="0.25">
      <c r="A28" s="7" t="s">
        <v>59</v>
      </c>
      <c r="B28" s="18" t="s">
        <v>47</v>
      </c>
      <c r="C28" s="12">
        <f>C27</f>
        <v>-300000000</v>
      </c>
      <c r="D28" s="12">
        <f>C28+D27</f>
        <v>-201500000</v>
      </c>
      <c r="E28" s="12">
        <f>D28+E27</f>
        <v>-102777526.67130771</v>
      </c>
      <c r="F28" s="12">
        <f>E28+F27</f>
        <v>-3799209.0146192908</v>
      </c>
      <c r="G28" s="12">
        <f>G27+F28</f>
        <v>95473329.619264692</v>
      </c>
      <c r="H28" s="12">
        <f t="shared" ref="H28" si="11">H27</f>
        <v>99610892.757658869</v>
      </c>
      <c r="J28">
        <v>5</v>
      </c>
      <c r="K28" s="37">
        <f t="shared" si="6"/>
        <v>0</v>
      </c>
      <c r="L28" s="38">
        <f t="shared" si="7"/>
        <v>389107.24234112364</v>
      </c>
      <c r="M28" s="38">
        <f t="shared" si="8"/>
        <v>2594048.2822741601</v>
      </c>
      <c r="N28" s="39">
        <f t="shared" si="9"/>
        <v>2983155.5246152836</v>
      </c>
    </row>
    <row r="29" spans="1:14" s="29" customFormat="1" ht="19" x14ac:dyDescent="0.25">
      <c r="A29" s="26">
        <v>5</v>
      </c>
      <c r="B29" s="27" t="s">
        <v>10</v>
      </c>
      <c r="C29" s="28"/>
      <c r="D29" s="28"/>
      <c r="E29" s="28"/>
      <c r="F29" s="28"/>
      <c r="G29" s="28">
        <f>-0.27*G28</f>
        <v>-25777798.997201469</v>
      </c>
      <c r="H29" s="28">
        <f>-0.27*H28</f>
        <v>-26894941.044567898</v>
      </c>
      <c r="L29" s="58" t="s">
        <v>67</v>
      </c>
      <c r="M29" s="58" t="s">
        <v>68</v>
      </c>
      <c r="N29" s="58" t="s">
        <v>69</v>
      </c>
    </row>
    <row r="30" spans="1:14" x14ac:dyDescent="0.2">
      <c r="A30" s="7" t="s">
        <v>31</v>
      </c>
      <c r="B30" s="19" t="s">
        <v>12</v>
      </c>
      <c r="C30" s="13">
        <f>-C22</f>
        <v>0</v>
      </c>
      <c r="D30" s="13">
        <f t="shared" ref="D30:H30" si="12">-D22</f>
        <v>0</v>
      </c>
      <c r="E30" s="13">
        <f t="shared" si="12"/>
        <v>0</v>
      </c>
      <c r="F30" s="13">
        <f t="shared" si="12"/>
        <v>0</v>
      </c>
      <c r="G30" s="13">
        <f t="shared" si="12"/>
        <v>0</v>
      </c>
      <c r="H30" s="13">
        <f t="shared" si="12"/>
        <v>0</v>
      </c>
    </row>
    <row r="31" spans="1:14" ht="7" customHeight="1" x14ac:dyDescent="0.2">
      <c r="B31" s="3"/>
      <c r="C31" s="4"/>
      <c r="D31" s="4"/>
      <c r="E31" s="4"/>
      <c r="F31" s="4"/>
      <c r="G31" s="4"/>
      <c r="H31" s="4"/>
    </row>
    <row r="32" spans="1:14" x14ac:dyDescent="0.2">
      <c r="A32" s="7">
        <v>6</v>
      </c>
      <c r="B32" s="19" t="s">
        <v>54</v>
      </c>
      <c r="C32" s="13">
        <f>C27+C30</f>
        <v>-300000000</v>
      </c>
      <c r="D32" s="13">
        <f>D27+D29</f>
        <v>98500000</v>
      </c>
      <c r="E32" s="13">
        <f t="shared" ref="E32:G32" si="13">E27+E29</f>
        <v>98722473.328692287</v>
      </c>
      <c r="F32" s="13">
        <f t="shared" si="13"/>
        <v>98978317.656688422</v>
      </c>
      <c r="G32" s="13">
        <f t="shared" si="13"/>
        <v>73494739.63668251</v>
      </c>
      <c r="H32" s="13">
        <f>H27+H29</f>
        <v>72715951.713090971</v>
      </c>
    </row>
    <row r="33" spans="1:8" ht="10" customHeight="1" x14ac:dyDescent="0.2">
      <c r="B33" s="3"/>
      <c r="C33" s="4"/>
      <c r="D33" s="4"/>
      <c r="E33" s="4"/>
      <c r="F33" s="4"/>
      <c r="G33" s="4"/>
      <c r="H33" s="4"/>
    </row>
    <row r="34" spans="1:8" x14ac:dyDescent="0.2">
      <c r="A34" s="7">
        <v>7</v>
      </c>
      <c r="B34" s="15" t="s">
        <v>45</v>
      </c>
      <c r="C34" s="9">
        <f>C35+C36+C37</f>
        <v>10000000</v>
      </c>
      <c r="D34" s="9">
        <f t="shared" ref="D34:H34" si="14">D35+D36+D37</f>
        <v>0</v>
      </c>
      <c r="E34" s="9">
        <f t="shared" si="14"/>
        <v>0</v>
      </c>
      <c r="F34" s="9">
        <f t="shared" si="14"/>
        <v>0</v>
      </c>
      <c r="G34" s="9">
        <f t="shared" si="14"/>
        <v>0</v>
      </c>
      <c r="H34" s="9">
        <f t="shared" si="14"/>
        <v>0</v>
      </c>
    </row>
    <row r="35" spans="1:8" x14ac:dyDescent="0.2">
      <c r="A35" s="7" t="s">
        <v>32</v>
      </c>
      <c r="B35" s="3" t="s">
        <v>41</v>
      </c>
      <c r="C35" s="4">
        <v>10000000</v>
      </c>
      <c r="D35" s="14"/>
      <c r="E35" s="14"/>
      <c r="F35" s="14"/>
      <c r="G35" s="14"/>
      <c r="H35" s="14"/>
    </row>
    <row r="36" spans="1:8" ht="6" customHeight="1" x14ac:dyDescent="0.2">
      <c r="B36" s="3"/>
      <c r="C36" s="4"/>
      <c r="D36" s="4"/>
      <c r="E36" s="4"/>
      <c r="F36" s="4"/>
      <c r="G36" s="4"/>
      <c r="H36" s="4"/>
    </row>
    <row r="37" spans="1:8" ht="6" customHeight="1" x14ac:dyDescent="0.2">
      <c r="B37" s="3"/>
      <c r="C37" s="4"/>
      <c r="D37" s="4"/>
      <c r="E37" s="4"/>
      <c r="F37" s="4"/>
      <c r="G37" s="4"/>
      <c r="H37" s="4"/>
    </row>
    <row r="38" spans="1:8" ht="17" thickBot="1" x14ac:dyDescent="0.25">
      <c r="A38" s="7">
        <v>8</v>
      </c>
      <c r="B38" s="15" t="s">
        <v>46</v>
      </c>
      <c r="C38" s="9">
        <f>C39+C40+C41+C42</f>
        <v>0</v>
      </c>
      <c r="D38" s="9">
        <f>D39+D40+D41+D42</f>
        <v>-1483155.5246152836</v>
      </c>
      <c r="E38" s="9">
        <f>E39+E40+E41+E42</f>
        <v>-1705628.8533075762</v>
      </c>
      <c r="F38" s="9">
        <f t="shared" ref="F38:H38" si="15">F39+F40+F41+F42</f>
        <v>-1961473.1813037125</v>
      </c>
      <c r="G38" s="9">
        <f t="shared" si="15"/>
        <v>-2255694.1584992697</v>
      </c>
      <c r="H38" s="9">
        <f t="shared" si="15"/>
        <v>-2594048.2822741601</v>
      </c>
    </row>
    <row r="39" spans="1:8" ht="17" thickBot="1" x14ac:dyDescent="0.25">
      <c r="A39" s="7" t="s">
        <v>33</v>
      </c>
      <c r="B39" s="3" t="s">
        <v>42</v>
      </c>
      <c r="C39" s="64"/>
      <c r="D39" s="33">
        <f>-M24</f>
        <v>-1483155.5246152836</v>
      </c>
      <c r="E39" s="31">
        <f>-M25</f>
        <v>-1705628.8533075762</v>
      </c>
      <c r="F39" s="31">
        <f>-M26</f>
        <v>-1961473.1813037125</v>
      </c>
      <c r="G39" s="31">
        <f>-M27</f>
        <v>-2255694.1584992697</v>
      </c>
      <c r="H39" s="38">
        <f>-M28</f>
        <v>-2594048.2822741601</v>
      </c>
    </row>
    <row r="40" spans="1:8" x14ac:dyDescent="0.2">
      <c r="A40" s="7" t="s">
        <v>34</v>
      </c>
      <c r="B40" s="3" t="s">
        <v>39</v>
      </c>
      <c r="C40" s="21"/>
      <c r="D40" s="4"/>
      <c r="E40" s="4"/>
      <c r="F40" s="4"/>
      <c r="G40" s="4"/>
      <c r="H40" s="4"/>
    </row>
    <row r="41" spans="1:8" x14ac:dyDescent="0.2">
      <c r="A41" s="7" t="s">
        <v>35</v>
      </c>
      <c r="B41" s="3" t="s">
        <v>44</v>
      </c>
      <c r="C41" s="4"/>
      <c r="D41" s="4"/>
      <c r="E41" s="4"/>
      <c r="F41" s="4"/>
      <c r="G41" s="4"/>
      <c r="H41" s="4"/>
    </row>
    <row r="42" spans="1:8" ht="7" customHeight="1" x14ac:dyDescent="0.2">
      <c r="B42" s="3"/>
      <c r="C42" s="4"/>
      <c r="D42" s="4"/>
      <c r="E42" s="4"/>
      <c r="F42" s="4"/>
      <c r="G42" s="4"/>
      <c r="H42" s="4"/>
    </row>
    <row r="43" spans="1:8" ht="7" customHeight="1" x14ac:dyDescent="0.2">
      <c r="B43" s="1"/>
      <c r="C43" s="2"/>
      <c r="D43" s="2"/>
      <c r="E43" s="2"/>
      <c r="F43" s="2"/>
      <c r="G43" s="2"/>
      <c r="H43" s="2"/>
    </row>
    <row r="44" spans="1:8" ht="19" x14ac:dyDescent="0.25">
      <c r="B44" s="5" t="s">
        <v>13</v>
      </c>
      <c r="C44" s="6">
        <f t="shared" ref="C44:D44" si="16">C32+C34+C38</f>
        <v>-290000000</v>
      </c>
      <c r="D44" s="6">
        <f t="shared" si="16"/>
        <v>97016844.475384712</v>
      </c>
      <c r="E44" s="6">
        <f>E32+E34+E38</f>
        <v>97016844.475384712</v>
      </c>
      <c r="F44" s="6">
        <f t="shared" ref="F44:H44" si="17">F32+F34+F38</f>
        <v>97016844.475384712</v>
      </c>
      <c r="G44" s="6">
        <f t="shared" si="17"/>
        <v>71239045.47818324</v>
      </c>
      <c r="H44" s="6">
        <f t="shared" si="17"/>
        <v>70121903.430816814</v>
      </c>
    </row>
    <row r="45" spans="1:8" ht="22" customHeight="1" thickBot="1" x14ac:dyDescent="0.3">
      <c r="B45" s="20" t="s">
        <v>48</v>
      </c>
      <c r="C45" s="8">
        <v>0</v>
      </c>
      <c r="D45" s="8">
        <v>1</v>
      </c>
      <c r="E45" s="8">
        <v>2</v>
      </c>
      <c r="F45" s="8">
        <v>3</v>
      </c>
      <c r="G45" s="8">
        <v>4</v>
      </c>
      <c r="H45" s="8">
        <v>5</v>
      </c>
    </row>
    <row r="46" spans="1:8" ht="22" thickBot="1" x14ac:dyDescent="0.3">
      <c r="B46" s="52" t="s">
        <v>57</v>
      </c>
      <c r="C46" s="65">
        <f>IRR(C44:H44)</f>
        <v>0.16097508187952392</v>
      </c>
      <c r="D46" s="53" t="s">
        <v>55</v>
      </c>
      <c r="E46" s="24"/>
      <c r="F46" s="24"/>
      <c r="G46" s="22"/>
    </row>
    <row r="47" spans="1:8" ht="21" x14ac:dyDescent="0.25">
      <c r="B47" s="51" t="s">
        <v>75</v>
      </c>
      <c r="C47" s="47">
        <f>NPV(E47,D44:H44)+C44</f>
        <v>43463944.505269527</v>
      </c>
      <c r="D47" s="54" t="s">
        <v>56</v>
      </c>
      <c r="E47" s="65">
        <v>0.1</v>
      </c>
      <c r="F47" s="46" t="s">
        <v>58</v>
      </c>
      <c r="G47" s="48"/>
    </row>
    <row r="48" spans="1:8" ht="22" thickBot="1" x14ac:dyDescent="0.3">
      <c r="B48" s="50"/>
      <c r="C48" s="68"/>
      <c r="D48" s="55"/>
      <c r="E48" s="49"/>
      <c r="F48" s="25"/>
      <c r="G48" s="2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Flujo Privado </vt:lpstr>
    </vt:vector>
  </TitlesOfParts>
  <Manager>Jorge Elliott</Manager>
  <Company> Universidad Diego Portales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UDP EIT -Evaluación de Proyectos TIC</dc:title>
  <dc:subject>Plantilla (estructura) para Evaluación Económica Privada</dc:subject>
  <dc:creator>Jorge Elliott</dc:creator>
  <cp:keywords/>
  <dc:description/>
  <cp:lastModifiedBy>Microsoft Office User</cp:lastModifiedBy>
  <dcterms:created xsi:type="dcterms:W3CDTF">2019-05-29T06:25:22Z</dcterms:created>
  <dcterms:modified xsi:type="dcterms:W3CDTF">2022-06-16T04:12:53Z</dcterms:modified>
  <cp:category/>
</cp:coreProperties>
</file>