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name val="Calibri"/>
      <b val="1"/>
      <color rgb="003366FF"/>
      <sz val="20"/>
    </font>
    <font>
      <name val="Calibri"/>
      <b val="1"/>
      <color rgb="00001238"/>
      <sz val="14"/>
    </font>
    <font>
      <name val="Calibri"/>
      <b val="1"/>
      <color rgb="00001238"/>
      <sz val="12"/>
    </font>
  </fonts>
  <fills count="3">
    <fill>
      <patternFill/>
    </fill>
    <fill>
      <patternFill patternType="gray125"/>
    </fill>
    <fill>
      <patternFill patternType="solid">
        <fgColor rgb="00F1F3F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2" borderId="1" applyAlignment="1" pivotButton="0" quotePrefix="0" xfId="0">
      <alignment horizontal="center" vertical="top" wrapText="1"/>
    </xf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61"/>
  <sheetViews>
    <sheetView zoomScale="85"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13" bestFit="1" customWidth="1" min="8" max="8"/>
    <col width="13" bestFit="1" customWidth="1" min="9" max="9"/>
    <col width="13" bestFit="1" customWidth="1" min="10" max="10"/>
    <col width="13" bestFit="1" customWidth="1" min="11" max="11"/>
    <col width="13" bestFit="1" customWidth="1" min="12" max="12"/>
    <col width="13" bestFit="1" customWidth="1" min="13" max="13"/>
    <col width="13" bestFit="1" customWidth="1" min="14" max="14"/>
    <col width="13" bestFit="1" customWidth="1" min="15" max="15"/>
    <col width="13" bestFit="1" customWidth="1" min="16" max="16"/>
  </cols>
  <sheetData>
    <row r="1"/>
    <row r="2">
      <c r="A2" s="1" t="inlineStr">
        <is>
          <t>Reservations by Booking Date</t>
        </is>
      </c>
    </row>
    <row r="3">
      <c r="A3" s="2" t="inlineStr">
        <is>
          <t>Generated at 2025-08-15 12:16:53 UTC</t>
        </is>
      </c>
    </row>
    <row r="4">
      <c r="A4" t="inlineStr">
        <is>
          <t>Success! All of the records are displayed.</t>
        </is>
      </c>
    </row>
    <row r="5"/>
    <row r="6">
      <c r="A6" s="3" t="inlineStr">
        <is>
          <t>Booking Date Time - Property</t>
        </is>
      </c>
      <c r="B6" s="3" t="inlineStr">
        <is>
          <t>Reservation Number</t>
        </is>
      </c>
      <c r="C6" s="3" t="inlineStr">
        <is>
          <t>Reservation Status</t>
        </is>
      </c>
      <c r="D6" s="3" t="inlineStr">
        <is>
          <t>Room Types</t>
        </is>
      </c>
      <c r="E6" s="3" t="inlineStr">
        <is>
          <t>Reservation Source</t>
        </is>
      </c>
      <c r="F6" s="3" t="inlineStr">
        <is>
          <t>Reservation Source Category</t>
        </is>
      </c>
      <c r="G6" s="3" t="inlineStr">
        <is>
          <t>Primary Guest Full Name</t>
        </is>
      </c>
      <c r="H6" s="3" t="inlineStr">
        <is>
          <t>Hotel Collect Booking Flag</t>
        </is>
      </c>
      <c r="I6" s="3" t="inlineStr">
        <is>
          <t>Group Profile Name</t>
        </is>
      </c>
      <c r="J6" s="3" t="inlineStr">
        <is>
          <t>Rate Plans - Public Names</t>
        </is>
      </c>
      <c r="K6" s="3" t="inlineStr">
        <is>
          <t>Check-In Date</t>
        </is>
      </c>
      <c r="L6" s="3" t="inlineStr">
        <is>
          <t>Check-Out Date</t>
        </is>
      </c>
      <c r="M6" s="3" t="inlineStr">
        <is>
          <t>Room Nights</t>
        </is>
      </c>
      <c r="N6" s="3" t="inlineStr">
        <is>
          <t>Guest Count</t>
        </is>
      </c>
      <c r="O6" s="3" t="inlineStr">
        <is>
          <t>Suggested Deposit</t>
        </is>
      </c>
      <c r="P6" s="3" t="inlineStr">
        <is>
          <t>Grand Total</t>
        </is>
      </c>
    </row>
    <row r="7">
      <c r="A7" s="3" t="inlineStr">
        <is>
          <t>2025-01-04</t>
        </is>
      </c>
      <c r="B7">
        <f>HYPERLINK("https://hotels.us1.cloudbeds.com/connect/302145#/reservations/128321696?display=5386070233978&amp;reservation_id=128321696", "5386070233978")</f>
        <v/>
      </c>
      <c r="C7" t="inlineStr">
        <is>
          <t>Cancelled</t>
        </is>
      </c>
      <c r="D7" t="inlineStr">
        <is>
          <t>Doble Deluxe</t>
        </is>
      </c>
      <c r="E7" t="inlineStr">
        <is>
          <t>Booking.com</t>
        </is>
      </c>
      <c r="F7" t="inlineStr">
        <is>
          <t>OTA</t>
        </is>
      </c>
      <c r="G7">
        <f>HYPERLINK("https://hotels.us1.cloudbeds.com/connect/302145#/reservations/128321696?display=IRIA%20MARTINEZ&amp;reservation_id=128321696&amp;guest_id=125106369", "IRIA MARTINEZ")</f>
        <v/>
      </c>
      <c r="H7" t="inlineStr">
        <is>
          <t>Yes</t>
        </is>
      </c>
      <c r="I7" t="inlineStr">
        <is>
          <t>-</t>
        </is>
      </c>
      <c r="J7" t="inlineStr">
        <is>
          <t>Base Rate</t>
        </is>
      </c>
      <c r="K7" t="inlineStr">
        <is>
          <t>2025-01-08</t>
        </is>
      </c>
      <c r="L7" t="inlineStr">
        <is>
          <t>2025-01-09</t>
        </is>
      </c>
      <c r="M7" t="n">
        <v>1</v>
      </c>
      <c r="N7" t="n">
        <v>2</v>
      </c>
      <c r="O7" t="n">
        <v>181601.88</v>
      </c>
      <c r="P7" t="n">
        <v>181601.88</v>
      </c>
    </row>
    <row r="8">
      <c r="A8" s="3" t="inlineStr">
        <is>
          <t>2025-01-10</t>
        </is>
      </c>
      <c r="B8">
        <f>HYPERLINK("https://hotels.us1.cloudbeds.com/connect/302145#/reservations/129301614?display=3693881476658&amp;reservation_id=129301614", "3693881476658")</f>
        <v/>
      </c>
      <c r="C8" t="inlineStr">
        <is>
          <t>Checked Out</t>
        </is>
      </c>
      <c r="D8" t="inlineStr">
        <is>
          <t>Doble Deluxe, Doble Deluxe, Doble Deluxe</t>
        </is>
      </c>
      <c r="E8" t="inlineStr">
        <is>
          <t>Sitio web o motor de reservas</t>
        </is>
      </c>
      <c r="F8" t="inlineStr">
        <is>
          <t>Direct</t>
        </is>
      </c>
      <c r="G8">
        <f>HYPERLINK("https://hotels.us1.cloudbeds.com/connect/302145#/reservations/129301614?display=Leonardo%20Rossi&amp;reservation_id=129301614&amp;guest_id=126061964", "Leonardo Rossi")</f>
        <v/>
      </c>
      <c r="H8" t="inlineStr">
        <is>
          <t>Yes</t>
        </is>
      </c>
      <c r="I8" t="inlineStr">
        <is>
          <t>-</t>
        </is>
      </c>
      <c r="J8" t="inlineStr">
        <is>
          <t>Base Rate, Base Rate, Base Rate</t>
        </is>
      </c>
      <c r="K8" t="inlineStr">
        <is>
          <t>2025-03-21</t>
        </is>
      </c>
      <c r="L8" t="inlineStr">
        <is>
          <t>2025-03-23</t>
        </is>
      </c>
      <c r="M8" t="n">
        <v>2</v>
      </c>
      <c r="N8" t="n">
        <v>6</v>
      </c>
      <c r="O8" t="n">
        <v>689700</v>
      </c>
      <c r="P8" t="n">
        <v>1579500</v>
      </c>
    </row>
    <row r="9">
      <c r="A9" s="3" t="inlineStr">
        <is>
          <t>2025-01-17</t>
        </is>
      </c>
      <c r="B9">
        <f>HYPERLINK("https://hotels.us1.cloudbeds.com/connect/302145#/reservations/129950473?display=1740638319485&amp;reservation_id=129950473", "1740638319485")</f>
        <v/>
      </c>
      <c r="C9" t="inlineStr">
        <is>
          <t>Checked Out</t>
        </is>
      </c>
      <c r="D9" t="inlineStr">
        <is>
          <t>Doble Deluxe</t>
        </is>
      </c>
      <c r="E9" t="inlineStr">
        <is>
          <t>Complementaria</t>
        </is>
      </c>
      <c r="F9" t="inlineStr">
        <is>
          <t>Direct</t>
        </is>
      </c>
      <c r="G9">
        <f>HYPERLINK("https://hotels.us1.cloudbeds.com/connect/302145#/reservations/129950473?display=ADRIAN%20LEIVA&amp;reservation_id=129950473&amp;guest_id=126714750", "ADRIAN LEIVA")</f>
        <v/>
      </c>
      <c r="H9" t="inlineStr">
        <is>
          <t>Yes</t>
        </is>
      </c>
      <c r="I9" t="inlineStr">
        <is>
          <t>-</t>
        </is>
      </c>
      <c r="J9" t="inlineStr">
        <is>
          <t>Base Rate</t>
        </is>
      </c>
      <c r="K9" t="inlineStr">
        <is>
          <t>2025-02-02</t>
        </is>
      </c>
      <c r="L9" t="inlineStr">
        <is>
          <t>2025-02-05</t>
        </is>
      </c>
      <c r="M9" t="n">
        <v>3</v>
      </c>
      <c r="N9" t="n">
        <v>2</v>
      </c>
      <c r="O9" t="n">
        <v>242000</v>
      </c>
      <c r="P9" t="n">
        <v>1068500</v>
      </c>
    </row>
    <row r="10">
      <c r="A10" s="3" t="inlineStr">
        <is>
          <t>2025-01-19</t>
        </is>
      </c>
      <c r="B10">
        <f>HYPERLINK("https://hotels.us1.cloudbeds.com/connect/302145#/reservations/130135446?display=5256202294767&amp;reservation_id=130135446", "5256202294767")</f>
        <v/>
      </c>
      <c r="C10" t="inlineStr">
        <is>
          <t>Checked Out</t>
        </is>
      </c>
      <c r="D10" t="inlineStr">
        <is>
          <t>Doble Deluxe</t>
        </is>
      </c>
      <c r="E10" t="inlineStr">
        <is>
          <t>Booking.com</t>
        </is>
      </c>
      <c r="F10" t="inlineStr">
        <is>
          <t>OTA</t>
        </is>
      </c>
      <c r="G10">
        <f>HYPERLINK("https://hotels.us1.cloudbeds.com/connect/302145#/reservations/130135446?display=Franco%20Martinelli&amp;reservation_id=130135446&amp;guest_id=126906478", "Franco Martinelli")</f>
        <v/>
      </c>
      <c r="H10" t="inlineStr">
        <is>
          <t>Yes</t>
        </is>
      </c>
      <c r="I10" t="inlineStr">
        <is>
          <t>-</t>
        </is>
      </c>
      <c r="J10" t="inlineStr">
        <is>
          <t>Base Rate</t>
        </is>
      </c>
      <c r="K10" t="inlineStr">
        <is>
          <t>2025-02-19</t>
        </is>
      </c>
      <c r="L10" t="inlineStr">
        <is>
          <t>2025-02-20</t>
        </is>
      </c>
      <c r="M10" t="n">
        <v>1</v>
      </c>
      <c r="N10" t="n">
        <v>2</v>
      </c>
      <c r="O10" t="n">
        <v>237239.73</v>
      </c>
      <c r="P10" t="n">
        <v>249239.73</v>
      </c>
    </row>
    <row r="11">
      <c r="A11" s="3" t="inlineStr">
        <is>
          <t>2025-01-19</t>
        </is>
      </c>
      <c r="B11">
        <f>HYPERLINK("https://hotels.us1.cloudbeds.com/connect/302145#/reservations/130135462?display=7291867173453&amp;reservation_id=130135462", "7291867173453")</f>
        <v/>
      </c>
      <c r="C11" t="inlineStr">
        <is>
          <t>Cancelled</t>
        </is>
      </c>
      <c r="D11" t="inlineStr">
        <is>
          <t>Doble Deluxe</t>
        </is>
      </c>
      <c r="E11" t="inlineStr">
        <is>
          <t>Booking.com</t>
        </is>
      </c>
      <c r="F11" t="inlineStr">
        <is>
          <t>OTA</t>
        </is>
      </c>
      <c r="G11">
        <f>HYPERLINK("https://hotels.us1.cloudbeds.com/connect/302145#/reservations/130135462?display=Franco%20Martinelli&amp;reservation_id=130135462&amp;guest_id=126906493", "Franco Martinelli")</f>
        <v/>
      </c>
      <c r="H11" t="inlineStr">
        <is>
          <t>Yes</t>
        </is>
      </c>
      <c r="I11" t="inlineStr">
        <is>
          <t>-</t>
        </is>
      </c>
      <c r="J11" t="inlineStr">
        <is>
          <t>Base Rate</t>
        </is>
      </c>
      <c r="K11" t="inlineStr">
        <is>
          <t>2025-02-18</t>
        </is>
      </c>
      <c r="L11" t="inlineStr">
        <is>
          <t>2025-02-19</t>
        </is>
      </c>
      <c r="M11" t="n">
        <v>1</v>
      </c>
      <c r="N11" t="n">
        <v>2</v>
      </c>
      <c r="O11" t="n">
        <v>228930.81</v>
      </c>
      <c r="P11" t="n">
        <v>228930.81</v>
      </c>
    </row>
    <row r="12">
      <c r="A12" s="3" t="inlineStr">
        <is>
          <t>2025-01-21</t>
        </is>
      </c>
      <c r="B12">
        <f>HYPERLINK("https://hotels.us1.cloudbeds.com/connect/302145#/reservations/130348016?display=5203533060412&amp;reservation_id=130348016", "5203533060412")</f>
        <v/>
      </c>
      <c r="C12" t="inlineStr">
        <is>
          <t>Cancelled</t>
        </is>
      </c>
      <c r="D12" t="inlineStr">
        <is>
          <t>Doble Deluxe</t>
        </is>
      </c>
      <c r="E12" t="inlineStr">
        <is>
          <t>Sitio web o motor de reservas</t>
        </is>
      </c>
      <c r="F12" t="inlineStr">
        <is>
          <t>Direct</t>
        </is>
      </c>
      <c r="G12">
        <f>HYPERLINK("https://hotels.us1.cloudbeds.com/connect/302145#/reservations/130348016?display=CAMILA%20LOPEZ&amp;reservation_id=130348016&amp;guest_id=127119613", "CAMILA LOPEZ")</f>
        <v/>
      </c>
      <c r="H12" t="inlineStr">
        <is>
          <t>Yes</t>
        </is>
      </c>
      <c r="I12" t="inlineStr">
        <is>
          <t>-</t>
        </is>
      </c>
      <c r="J12" t="inlineStr">
        <is>
          <t>Base Rate</t>
        </is>
      </c>
      <c r="K12" t="inlineStr">
        <is>
          <t>2025-03-27</t>
        </is>
      </c>
      <c r="L12" t="inlineStr">
        <is>
          <t>2025-03-29</t>
        </is>
      </c>
      <c r="M12" t="n">
        <v>2</v>
      </c>
      <c r="N12" t="n">
        <v>2</v>
      </c>
      <c r="O12" t="n">
        <v>242000</v>
      </c>
      <c r="P12" t="n">
        <v>0</v>
      </c>
    </row>
    <row r="13">
      <c r="A13" s="3" t="inlineStr">
        <is>
          <t>2025-01-24</t>
        </is>
      </c>
      <c r="B13">
        <f>HYPERLINK("https://hotels.us1.cloudbeds.com/connect/302145#/reservations/130629502?display=9085749913332&amp;reservation_id=130629502", "9085749913332")</f>
        <v/>
      </c>
      <c r="C13" t="inlineStr">
        <is>
          <t>Cancelled</t>
        </is>
      </c>
      <c r="D13" t="inlineStr">
        <is>
          <t>Doble Deluxe</t>
        </is>
      </c>
      <c r="E13" t="inlineStr">
        <is>
          <t>CUENCA DEL PLATA</t>
        </is>
      </c>
      <c r="F13" t="inlineStr">
        <is>
          <t>Agencia de viajes</t>
        </is>
      </c>
      <c r="G13">
        <f>HYPERLINK("https://hotels.us1.cloudbeds.com/connect/302145#/reservations/130629502?display=Grupo%20OCHO%2023/07%20al%2026/07&amp;reservation_id=130629502&amp;guest_id=127396977", "Grupo OCHO 23/07 al 26/07")</f>
        <v/>
      </c>
      <c r="H13" t="inlineStr">
        <is>
          <t>Yes</t>
        </is>
      </c>
      <c r="I13" t="inlineStr">
        <is>
          <t>-</t>
        </is>
      </c>
      <c r="J13" t="inlineStr">
        <is>
          <t>Base Rate</t>
        </is>
      </c>
      <c r="K13" t="inlineStr">
        <is>
          <t>2025-07-23</t>
        </is>
      </c>
      <c r="L13" t="inlineStr">
        <is>
          <t>2025-07-26</t>
        </is>
      </c>
      <c r="M13" t="n">
        <v>3</v>
      </c>
      <c r="N13" t="n">
        <v>2</v>
      </c>
      <c r="O13" t="n">
        <v>0</v>
      </c>
      <c r="P13" t="n">
        <v>0</v>
      </c>
    </row>
    <row r="14">
      <c r="A14" s="3" t="inlineStr">
        <is>
          <t>2025-01-30</t>
        </is>
      </c>
      <c r="B14">
        <f>HYPERLINK("https://hotels.us1.cloudbeds.com/connect/302145#/reservations/131196216?display=5519474695650&amp;reservation_id=131196216", "5519474695650")</f>
        <v/>
      </c>
      <c r="C14" t="inlineStr">
        <is>
          <t>Cancelled</t>
        </is>
      </c>
      <c r="D14" t="inlineStr">
        <is>
          <t>Doble Deluxe</t>
        </is>
      </c>
      <c r="E14" t="inlineStr">
        <is>
          <t>CUENCA DEL PLATA</t>
        </is>
      </c>
      <c r="F14" t="inlineStr">
        <is>
          <t>Agencia de viajes</t>
        </is>
      </c>
      <c r="G14">
        <f>HYPERLINK("https://hotels.us1.cloudbeds.com/connect/302145#/reservations/131196216?display=Fernando%20Alonso&amp;reservation_id=131196216&amp;guest_id=127965393", "Fernando Alonso")</f>
        <v/>
      </c>
      <c r="H14" t="inlineStr">
        <is>
          <t>Yes</t>
        </is>
      </c>
      <c r="I14" t="inlineStr">
        <is>
          <t>-</t>
        </is>
      </c>
      <c r="J14" t="inlineStr">
        <is>
          <t>Base Rate</t>
        </is>
      </c>
      <c r="K14" t="inlineStr">
        <is>
          <t>2025-02-08</t>
        </is>
      </c>
      <c r="L14" t="inlineStr">
        <is>
          <t>2025-02-09</t>
        </is>
      </c>
      <c r="M14" t="n">
        <v>1</v>
      </c>
      <c r="N14" t="n">
        <v>2</v>
      </c>
      <c r="O14" t="n">
        <v>242000</v>
      </c>
      <c r="P14" t="n">
        <v>242000</v>
      </c>
    </row>
    <row r="15">
      <c r="A15" s="3" t="inlineStr">
        <is>
          <t>2025-02-21</t>
        </is>
      </c>
      <c r="B15">
        <f>HYPERLINK("https://hotels.us1.cloudbeds.com/connect/302145#/reservations/133266564?display=1950252374722&amp;reservation_id=133266564", "1950252374722")</f>
        <v/>
      </c>
      <c r="C15" t="inlineStr">
        <is>
          <t>Cancelled</t>
        </is>
      </c>
      <c r="D15" t="inlineStr">
        <is>
          <t>Doble Deluxe, Doble Deluxe, Doble Deluxe</t>
        </is>
      </c>
      <c r="E15" t="inlineStr">
        <is>
          <t>Sin reserva previa</t>
        </is>
      </c>
      <c r="F15" t="inlineStr">
        <is>
          <t>Direct</t>
        </is>
      </c>
      <c r="G15">
        <f>HYPERLINK("https://hotels.us1.cloudbeds.com/connect/302145#/reservations/133266564?display=Bloqueo%20pEZZATI&amp;reservation_id=133266564&amp;guest_id=130044992", "Bloqueo pEZZATI")</f>
        <v/>
      </c>
      <c r="H15" t="inlineStr">
        <is>
          <t>Yes</t>
        </is>
      </c>
      <c r="I15" t="inlineStr">
        <is>
          <t>-</t>
        </is>
      </c>
      <c r="J15" t="inlineStr">
        <is>
          <t>CUENCA paquete des/cena/excurs, CUENCA paquete des/cena/excurs, CUENCA paquete des/cena/excurs</t>
        </is>
      </c>
      <c r="K15" t="inlineStr">
        <is>
          <t>2025-04-30</t>
        </is>
      </c>
      <c r="L15" t="inlineStr">
        <is>
          <t>2025-05-04</t>
        </is>
      </c>
      <c r="M15" t="n">
        <v>4</v>
      </c>
      <c r="N15" t="n">
        <v>3</v>
      </c>
      <c r="O15" t="n">
        <v>653400</v>
      </c>
      <c r="P15" t="n">
        <v>0</v>
      </c>
    </row>
    <row r="16">
      <c r="A16" s="3" t="inlineStr">
        <is>
          <t>2025-02-21</t>
        </is>
      </c>
      <c r="B16">
        <f>HYPERLINK("https://hotels.us1.cloudbeds.com/connect/302145#/reservations/133268091?display=4997439113323&amp;reservation_id=133268091", "4997439113323")</f>
        <v/>
      </c>
      <c r="C16" t="inlineStr">
        <is>
          <t>Cancelled</t>
        </is>
      </c>
      <c r="D16" t="inlineStr">
        <is>
          <t>Doble Deluxe, Doble Deluxe, Doble Deluxe</t>
        </is>
      </c>
      <c r="E16" t="inlineStr">
        <is>
          <t>CUENCA DEL PLATA</t>
        </is>
      </c>
      <c r="F16" t="inlineStr">
        <is>
          <t>Agencia de viajes</t>
        </is>
      </c>
      <c r="G16">
        <f>HYPERLINK("https://hotels.us1.cloudbeds.com/connect/302145#/reservations/133268091?display=Bloqueo%20Pezzati&amp;reservation_id=133268091&amp;guest_id=130046284", "Bloqueo Pezzati")</f>
        <v/>
      </c>
      <c r="H16" t="inlineStr">
        <is>
          <t>Yes</t>
        </is>
      </c>
      <c r="I16" t="inlineStr">
        <is>
          <t>-</t>
        </is>
      </c>
      <c r="J16" t="inlineStr">
        <is>
          <t>Base Rate, Base Rate, Base Rate</t>
        </is>
      </c>
      <c r="K16" t="inlineStr">
        <is>
          <t>2025-06-13</t>
        </is>
      </c>
      <c r="L16" t="inlineStr">
        <is>
          <t>2025-06-17</t>
        </is>
      </c>
      <c r="M16" t="n">
        <v>4</v>
      </c>
      <c r="N16" t="n">
        <v>3</v>
      </c>
      <c r="O16" t="n">
        <v>0</v>
      </c>
      <c r="P16" t="n">
        <v>0</v>
      </c>
    </row>
    <row r="17">
      <c r="A17" s="3" t="inlineStr">
        <is>
          <t>2025-02-21</t>
        </is>
      </c>
      <c r="B17">
        <f>HYPERLINK("https://hotels.us1.cloudbeds.com/connect/302145#/reservations/133268423?display=1718397787693&amp;reservation_id=133268423", "1718397787693")</f>
        <v/>
      </c>
      <c r="C17" t="inlineStr">
        <is>
          <t>Cancelled</t>
        </is>
      </c>
      <c r="D17" t="inlineStr">
        <is>
          <t>Doble Deluxe, Doble Deluxe, Doble Deluxe</t>
        </is>
      </c>
      <c r="E17" t="inlineStr">
        <is>
          <t>CUENCA DEL PLATA</t>
        </is>
      </c>
      <c r="F17" t="inlineStr">
        <is>
          <t>Agencia de viajes</t>
        </is>
      </c>
      <c r="G17">
        <f>HYPERLINK("https://hotels.us1.cloudbeds.com/connect/302145#/reservations/133268423?display=Bloqueo%20Pezatti&amp;reservation_id=133268423&amp;guest_id=122427265", "Bloqueo Pezatti")</f>
        <v/>
      </c>
      <c r="H17" t="inlineStr">
        <is>
          <t>Yes</t>
        </is>
      </c>
      <c r="I17" t="inlineStr">
        <is>
          <t>-</t>
        </is>
      </c>
      <c r="J17" t="inlineStr">
        <is>
          <t>Base Rate, Base Rate, Base Rate</t>
        </is>
      </c>
      <c r="K17" t="inlineStr">
        <is>
          <t>2025-06-18</t>
        </is>
      </c>
      <c r="L17" t="inlineStr">
        <is>
          <t>2025-06-22</t>
        </is>
      </c>
      <c r="M17" t="n">
        <v>4</v>
      </c>
      <c r="N17" t="n">
        <v>3</v>
      </c>
      <c r="O17" t="n">
        <v>0</v>
      </c>
      <c r="P17" t="n">
        <v>0</v>
      </c>
    </row>
    <row r="18">
      <c r="A18" s="3" t="inlineStr">
        <is>
          <t>2025-02-21</t>
        </is>
      </c>
      <c r="B18">
        <f>HYPERLINK("https://hotels.us1.cloudbeds.com/connect/302145#/reservations/133269185?display=4301921470967&amp;reservation_id=133269185", "4301921470967")</f>
        <v/>
      </c>
      <c r="C18" t="inlineStr">
        <is>
          <t>Cancelled</t>
        </is>
      </c>
      <c r="D18" t="inlineStr">
        <is>
          <t>Doble Deluxe, Doble Deluxe, Doble Deluxe</t>
        </is>
      </c>
      <c r="E18" t="inlineStr">
        <is>
          <t>CUENCA DEL PLATA</t>
        </is>
      </c>
      <c r="F18" t="inlineStr">
        <is>
          <t>Agencia de viajes</t>
        </is>
      </c>
      <c r="G18">
        <f>HYPERLINK("https://hotels.us1.cloudbeds.com/connect/302145#/reservations/133269185?display=Bloqueo%20Pezzati&amp;reservation_id=133269185&amp;guest_id=130047186", "Bloqueo Pezzati")</f>
        <v/>
      </c>
      <c r="H18" t="inlineStr">
        <is>
          <t>Yes</t>
        </is>
      </c>
      <c r="I18" t="inlineStr">
        <is>
          <t>-</t>
        </is>
      </c>
      <c r="J18" t="inlineStr">
        <is>
          <t>Base Rate, Base Rate, Base Rate</t>
        </is>
      </c>
      <c r="K18" t="inlineStr">
        <is>
          <t>2025-07-21</t>
        </is>
      </c>
      <c r="L18" t="inlineStr">
        <is>
          <t>2025-07-25</t>
        </is>
      </c>
      <c r="M18" t="n">
        <v>4</v>
      </c>
      <c r="N18" t="n">
        <v>3</v>
      </c>
      <c r="O18" t="n">
        <v>3630000</v>
      </c>
      <c r="P18" t="n">
        <v>3630000</v>
      </c>
    </row>
    <row r="19">
      <c r="A19" s="3" t="inlineStr">
        <is>
          <t>2025-02-21</t>
        </is>
      </c>
      <c r="B19">
        <f>HYPERLINK("https://hotels.us1.cloudbeds.com/connect/302145#/reservations/133269739?display=4540001150658&amp;reservation_id=133269739", "4540001150658")</f>
        <v/>
      </c>
      <c r="C19" t="inlineStr">
        <is>
          <t>Cancelled</t>
        </is>
      </c>
      <c r="D19" t="inlineStr">
        <is>
          <t>Doble Deluxe, Doble Deluxe, Doble Deluxe</t>
        </is>
      </c>
      <c r="E19" t="inlineStr">
        <is>
          <t>CUENCA DEL PLATA</t>
        </is>
      </c>
      <c r="F19" t="inlineStr">
        <is>
          <t>Agencia de viajes</t>
        </is>
      </c>
      <c r="G19">
        <f>HYPERLINK("https://hotels.us1.cloudbeds.com/connect/302145#/reservations/133269739?display=Bloqueo%20Pezzati&amp;reservation_id=133269739&amp;guest_id=130047629", "Bloqueo Pezzati")</f>
        <v/>
      </c>
      <c r="H19" t="inlineStr">
        <is>
          <t>Yes</t>
        </is>
      </c>
      <c r="I19" t="inlineStr">
        <is>
          <t>-</t>
        </is>
      </c>
      <c r="J19" t="inlineStr">
        <is>
          <t>Base Rate, Base Rate, Base Rate</t>
        </is>
      </c>
      <c r="K19" t="inlineStr">
        <is>
          <t>2025-07-23</t>
        </is>
      </c>
      <c r="L19" t="inlineStr">
        <is>
          <t>2025-07-27</t>
        </is>
      </c>
      <c r="M19" t="n">
        <v>4</v>
      </c>
      <c r="N19" t="n">
        <v>3</v>
      </c>
      <c r="O19" t="n">
        <v>3630000</v>
      </c>
      <c r="P19" t="n">
        <v>0</v>
      </c>
    </row>
    <row r="20">
      <c r="A20" s="3" t="inlineStr">
        <is>
          <t>2025-02-22</t>
        </is>
      </c>
      <c r="B20">
        <f>HYPERLINK("https://hotels.us1.cloudbeds.com/connect/302145#/reservations/133364923?display=5201589246155&amp;reservation_id=133364923", "5201589246155")</f>
        <v/>
      </c>
      <c r="C20" t="inlineStr">
        <is>
          <t>Cancelled</t>
        </is>
      </c>
      <c r="D20" t="inlineStr">
        <is>
          <t>Doble Deluxe, Doble Deluxe, Doble Deluxe</t>
        </is>
      </c>
      <c r="E20" t="inlineStr">
        <is>
          <t>CUENCA DEL PLATA</t>
        </is>
      </c>
      <c r="F20" t="inlineStr">
        <is>
          <t>Agencia de viajes</t>
        </is>
      </c>
      <c r="G20">
        <f>HYPERLINK("https://hotels.us1.cloudbeds.com/connect/302145#/reservations/133364923?display=Mes%20Aniversario%20Pezatti%202025&amp;reservation_id=133364923&amp;guest_id=130141250", "Mes Aniversario Pezatti 2025")</f>
        <v/>
      </c>
      <c r="H20" t="inlineStr">
        <is>
          <t>Yes</t>
        </is>
      </c>
      <c r="I20" t="inlineStr">
        <is>
          <t>-</t>
        </is>
      </c>
      <c r="J20" t="inlineStr">
        <is>
          <t>Base Rate, Base Rate, Base Rate</t>
        </is>
      </c>
      <c r="K20" t="inlineStr">
        <is>
          <t>2025-03-21</t>
        </is>
      </c>
      <c r="L20" t="inlineStr">
        <is>
          <t>2025-03-24</t>
        </is>
      </c>
      <c r="M20" t="n">
        <v>3</v>
      </c>
      <c r="N20" t="n">
        <v>6</v>
      </c>
      <c r="O20" t="n">
        <v>726000</v>
      </c>
      <c r="P20" t="n">
        <v>0</v>
      </c>
    </row>
    <row r="21">
      <c r="A21" s="3" t="inlineStr">
        <is>
          <t>2025-02-22</t>
        </is>
      </c>
      <c r="B21">
        <f>HYPERLINK("https://hotels.us1.cloudbeds.com/connect/302145#/reservations/133365048?display=9148664196216&amp;reservation_id=133365048", "9148664196216")</f>
        <v/>
      </c>
      <c r="C21" t="inlineStr">
        <is>
          <t>Cancelled</t>
        </is>
      </c>
      <c r="D21" t="inlineStr">
        <is>
          <t>Doble Deluxe, Doble Deluxe, Doble Deluxe</t>
        </is>
      </c>
      <c r="E21" t="inlineStr">
        <is>
          <t>CUENCA DEL PLATA</t>
        </is>
      </c>
      <c r="F21" t="inlineStr">
        <is>
          <t>Agencia de viajes</t>
        </is>
      </c>
      <c r="G21">
        <f>HYPERLINK("https://hotels.us1.cloudbeds.com/connect/302145#/reservations/133365048?display=Mes%20Aniversario%20Pezatti%202025&amp;reservation_id=133365048&amp;guest_id=130141250", "Mes Aniversario Pezatti 2025")</f>
        <v/>
      </c>
      <c r="H21" t="inlineStr">
        <is>
          <t>Yes</t>
        </is>
      </c>
      <c r="I21" t="inlineStr">
        <is>
          <t>-</t>
        </is>
      </c>
      <c r="J21" t="inlineStr">
        <is>
          <t>CUENCA paquete des/cena/excurs, CUENCA paquete des/cena/excurs, CUENCA paquete des/cena/excurs</t>
        </is>
      </c>
      <c r="K21" t="inlineStr">
        <is>
          <t>2025-06-13</t>
        </is>
      </c>
      <c r="L21" t="inlineStr">
        <is>
          <t>2025-06-17</t>
        </is>
      </c>
      <c r="M21" t="n">
        <v>4</v>
      </c>
      <c r="N21" t="n">
        <v>6</v>
      </c>
      <c r="O21" t="n">
        <v>653400</v>
      </c>
      <c r="P21" t="n">
        <v>0</v>
      </c>
    </row>
    <row r="22">
      <c r="A22" s="3" t="inlineStr">
        <is>
          <t>2025-02-23</t>
        </is>
      </c>
      <c r="B22">
        <f>HYPERLINK("https://hotels.us1.cloudbeds.com/connect/302145#/reservations/133439300?display=9560218555792&amp;reservation_id=133439300", "9560218555792")</f>
        <v/>
      </c>
      <c r="C22" t="inlineStr">
        <is>
          <t>Checked Out</t>
        </is>
      </c>
      <c r="D22" t="inlineStr">
        <is>
          <t>Doble Deluxe</t>
        </is>
      </c>
      <c r="E22" t="inlineStr">
        <is>
          <t>Sitio web o motor de reservas</t>
        </is>
      </c>
      <c r="F22" t="inlineStr">
        <is>
          <t>Direct</t>
        </is>
      </c>
      <c r="G22">
        <f>HYPERLINK("https://hotels.us1.cloudbeds.com/connect/302145#/reservations/133439300?display=Angela%20Noziglia&amp;reservation_id=133439300&amp;guest_id=130219601", "Angela Noziglia")</f>
        <v/>
      </c>
      <c r="H22" t="inlineStr">
        <is>
          <t>Yes</t>
        </is>
      </c>
      <c r="I22" t="inlineStr">
        <is>
          <t>-</t>
        </is>
      </c>
      <c r="J22" t="inlineStr">
        <is>
          <t>Base Rate</t>
        </is>
      </c>
      <c r="K22" t="inlineStr">
        <is>
          <t>2025-03-01</t>
        </is>
      </c>
      <c r="L22" t="inlineStr">
        <is>
          <t>2025-03-02</t>
        </is>
      </c>
      <c r="M22" t="n">
        <v>1</v>
      </c>
      <c r="N22" t="n">
        <v>2</v>
      </c>
      <c r="O22" t="n">
        <v>290400</v>
      </c>
      <c r="P22" t="n">
        <v>359900</v>
      </c>
    </row>
    <row r="23">
      <c r="A23" s="3" t="inlineStr">
        <is>
          <t>2025-02-27</t>
        </is>
      </c>
      <c r="B23">
        <f>HYPERLINK("https://hotels.us1.cloudbeds.com/connect/302145#/reservations/133945905?display=5264235802047&amp;reservation_id=133945905", "5264235802047")</f>
        <v/>
      </c>
      <c r="C23" t="inlineStr">
        <is>
          <t>Cancelled</t>
        </is>
      </c>
      <c r="D23" t="inlineStr">
        <is>
          <t>Doble Deluxe</t>
        </is>
      </c>
      <c r="E23" t="inlineStr">
        <is>
          <t>Booking.com</t>
        </is>
      </c>
      <c r="F23" t="inlineStr">
        <is>
          <t>OTA</t>
        </is>
      </c>
      <c r="G23">
        <f>HYPERLINK("https://hotels.us1.cloudbeds.com/connect/302145#/reservations/133945905?display=carla%20grossi&amp;reservation_id=133945905&amp;guest_id=130716211", "carla grossi")</f>
        <v/>
      </c>
      <c r="H23" t="inlineStr">
        <is>
          <t>Yes</t>
        </is>
      </c>
      <c r="I23" t="inlineStr">
        <is>
          <t>-</t>
        </is>
      </c>
      <c r="J23" t="inlineStr">
        <is>
          <t>Base Rate</t>
        </is>
      </c>
      <c r="K23" t="inlineStr">
        <is>
          <t>2025-03-01</t>
        </is>
      </c>
      <c r="L23" t="inlineStr">
        <is>
          <t>2025-03-04</t>
        </is>
      </c>
      <c r="M23" t="n">
        <v>3</v>
      </c>
      <c r="N23" t="n">
        <v>2</v>
      </c>
      <c r="O23" t="n">
        <v>217140.62</v>
      </c>
      <c r="P23" t="n">
        <v>615711.47</v>
      </c>
    </row>
    <row r="24">
      <c r="A24" s="3" t="inlineStr">
        <is>
          <t>2025-02-28</t>
        </is>
      </c>
      <c r="B24">
        <f>HYPERLINK("https://hotels.us1.cloudbeds.com/connect/302145#/reservations/133999808?display=9246469004631&amp;reservation_id=133999808", "9246469004631")</f>
        <v/>
      </c>
      <c r="C24" t="inlineStr">
        <is>
          <t>Checked Out</t>
        </is>
      </c>
      <c r="D24" t="inlineStr">
        <is>
          <t>Doble Deluxe</t>
        </is>
      </c>
      <c r="E24" t="inlineStr">
        <is>
          <t>Correo Electrónico</t>
        </is>
      </c>
      <c r="F24" t="inlineStr">
        <is>
          <t>Direct</t>
        </is>
      </c>
      <c r="G24">
        <f>HYPERLINK("https://hotels.us1.cloudbeds.com/connect/302145#/reservations/133999808?display=carla%20grossi&amp;reservation_id=133999808&amp;guest_id=130716211", "carla grossi")</f>
        <v/>
      </c>
      <c r="H24" t="inlineStr">
        <is>
          <t>Yes</t>
        </is>
      </c>
      <c r="I24" t="inlineStr">
        <is>
          <t>-</t>
        </is>
      </c>
      <c r="J24" t="inlineStr">
        <is>
          <t>Base Rate</t>
        </is>
      </c>
      <c r="K24" t="inlineStr">
        <is>
          <t>2025-03-01</t>
        </is>
      </c>
      <c r="L24" t="inlineStr">
        <is>
          <t>2025-03-04</t>
        </is>
      </c>
      <c r="M24" t="n">
        <v>3</v>
      </c>
      <c r="N24" t="n">
        <v>2</v>
      </c>
      <c r="O24" t="n">
        <v>208000</v>
      </c>
      <c r="P24" t="n">
        <v>727500</v>
      </c>
    </row>
    <row r="25">
      <c r="A25" s="3" t="inlineStr">
        <is>
          <t>2025-02-28</t>
        </is>
      </c>
      <c r="B25">
        <f>HYPERLINK("https://hotels.us1.cloudbeds.com/connect/302145#/reservations/134025475?display=1143096916264&amp;reservation_id=134025475", "1143096916264")</f>
        <v/>
      </c>
      <c r="C25" t="inlineStr">
        <is>
          <t>Checked Out</t>
        </is>
      </c>
      <c r="D25" t="inlineStr">
        <is>
          <t>Doble Deluxe</t>
        </is>
      </c>
      <c r="E25" t="inlineStr">
        <is>
          <t>Teléfono</t>
        </is>
      </c>
      <c r="F25" t="inlineStr">
        <is>
          <t>Direct</t>
        </is>
      </c>
      <c r="G25">
        <f>HYPERLINK("https://hotels.us1.cloudbeds.com/connect/302145#/reservations/134025475?display=Rangel%20Heryk&amp;reservation_id=134025475&amp;guest_id=130796988", "Rangel Heryk")</f>
        <v/>
      </c>
      <c r="H25" t="inlineStr">
        <is>
          <t>Yes</t>
        </is>
      </c>
      <c r="I25" t="inlineStr">
        <is>
          <t>-</t>
        </is>
      </c>
      <c r="J25" t="inlineStr">
        <is>
          <t>Base Rate</t>
        </is>
      </c>
      <c r="K25" t="inlineStr">
        <is>
          <t>2025-03-23</t>
        </is>
      </c>
      <c r="L25" t="inlineStr">
        <is>
          <t>2025-03-26</t>
        </is>
      </c>
      <c r="M25" t="n">
        <v>3</v>
      </c>
      <c r="N25" t="n">
        <v>2</v>
      </c>
      <c r="O25" t="n">
        <v>217800</v>
      </c>
      <c r="P25" t="n">
        <v>686900</v>
      </c>
    </row>
    <row r="26">
      <c r="A26" s="3" t="inlineStr">
        <is>
          <t>2025-02-28</t>
        </is>
      </c>
      <c r="B26">
        <f>HYPERLINK("https://hotels.us1.cloudbeds.com/connect/302145#/reservations/134055760?display=5108530526541&amp;reservation_id=134055760", "5108530526541")</f>
        <v/>
      </c>
      <c r="C26" t="inlineStr">
        <is>
          <t>Checked Out</t>
        </is>
      </c>
      <c r="D26" t="inlineStr">
        <is>
          <t>Doble Deluxe</t>
        </is>
      </c>
      <c r="E26" t="inlineStr">
        <is>
          <t>Booking.com</t>
        </is>
      </c>
      <c r="F26" t="inlineStr">
        <is>
          <t>OTA</t>
        </is>
      </c>
      <c r="G26">
        <f>HYPERLINK("https://hotels.us1.cloudbeds.com/connect/302145#/reservations/134055760?display=Baduna%20Mauro&amp;reservation_id=134055760&amp;guest_id=130828540", "Baduna Mauro")</f>
        <v/>
      </c>
      <c r="H26" t="inlineStr">
        <is>
          <t>Yes</t>
        </is>
      </c>
      <c r="I26" t="inlineStr">
        <is>
          <t>-</t>
        </is>
      </c>
      <c r="J26" t="inlineStr">
        <is>
          <t>Base Rate</t>
        </is>
      </c>
      <c r="K26" t="inlineStr">
        <is>
          <t>2025-03-01</t>
        </is>
      </c>
      <c r="L26" t="inlineStr">
        <is>
          <t>2025-03-04</t>
        </is>
      </c>
      <c r="M26" t="n">
        <v>3</v>
      </c>
      <c r="N26" t="n">
        <v>2</v>
      </c>
      <c r="O26" t="n">
        <v>216798.34</v>
      </c>
      <c r="P26" t="n">
        <v>695266.24</v>
      </c>
    </row>
    <row r="27">
      <c r="A27" s="3" t="inlineStr">
        <is>
          <t>2025-03-01</t>
        </is>
      </c>
      <c r="B27">
        <f>HYPERLINK("https://hotels.us1.cloudbeds.com/connect/302145#/reservations/134109156?display=7265786704654&amp;reservation_id=134109156", "7265786704654")</f>
        <v/>
      </c>
      <c r="C27" t="inlineStr">
        <is>
          <t>Checked Out</t>
        </is>
      </c>
      <c r="D27" t="inlineStr">
        <is>
          <t>Doble Deluxe, Doble Deluxe</t>
        </is>
      </c>
      <c r="E27" t="inlineStr">
        <is>
          <t>Teléfono</t>
        </is>
      </c>
      <c r="F27" t="inlineStr">
        <is>
          <t>Direct</t>
        </is>
      </c>
      <c r="G27">
        <f>HYPERLINK("https://hotels.us1.cloudbeds.com/connect/302145#/reservations/134109156?display=Raviolo%20MARIEL&amp;reservation_id=134109156&amp;guest_id=130884449", "Raviolo MARIEL")</f>
        <v/>
      </c>
      <c r="H27" t="inlineStr">
        <is>
          <t>Yes</t>
        </is>
      </c>
      <c r="I27" t="inlineStr">
        <is>
          <t>-</t>
        </is>
      </c>
      <c r="J27" t="inlineStr">
        <is>
          <t>Base Rate, Base Rate</t>
        </is>
      </c>
      <c r="K27" t="inlineStr">
        <is>
          <t>2025-03-02</t>
        </is>
      </c>
      <c r="L27" t="inlineStr">
        <is>
          <t>2025-03-04</t>
        </is>
      </c>
      <c r="M27" t="n">
        <v>2</v>
      </c>
      <c r="N27" t="n">
        <v>4</v>
      </c>
      <c r="O27" t="n">
        <v>484000</v>
      </c>
      <c r="P27" t="n">
        <v>1079000</v>
      </c>
    </row>
    <row r="28">
      <c r="A28" s="3" t="inlineStr">
        <is>
          <t>2025-03-17</t>
        </is>
      </c>
      <c r="B28">
        <f>HYPERLINK("https://hotels.us1.cloudbeds.com/connect/302145#/reservations/135660287?display=6664248746092&amp;reservation_id=135660287", "6664248746092")</f>
        <v/>
      </c>
      <c r="C28" t="inlineStr">
        <is>
          <t>Confirmed</t>
        </is>
      </c>
      <c r="D28" t="inlineStr">
        <is>
          <t>Doble Deluxe</t>
        </is>
      </c>
      <c r="E28" t="inlineStr">
        <is>
          <t>Teléfono</t>
        </is>
      </c>
      <c r="F28" t="inlineStr">
        <is>
          <t>Direct</t>
        </is>
      </c>
      <c r="G28">
        <f>HYPERLINK("https://hotels.us1.cloudbeds.com/connect/302145#/reservations/135660287?display=Dante%20Ezequiel%20Guzman&amp;reservation_id=135660287&amp;guest_id=132440849", "Dante Ezequiel Guzman")</f>
        <v/>
      </c>
      <c r="H28" t="inlineStr">
        <is>
          <t>Yes</t>
        </is>
      </c>
      <c r="I28" t="inlineStr">
        <is>
          <t>-</t>
        </is>
      </c>
      <c r="J28" t="inlineStr">
        <is>
          <t>Base Rate</t>
        </is>
      </c>
      <c r="K28" t="inlineStr">
        <is>
          <t>2025-04-02</t>
        </is>
      </c>
      <c r="L28" t="inlineStr">
        <is>
          <t>2025-04-04</t>
        </is>
      </c>
      <c r="M28" t="n">
        <v>2</v>
      </c>
      <c r="N28" t="n">
        <v>2</v>
      </c>
      <c r="O28" t="n">
        <v>242000</v>
      </c>
      <c r="P28" t="n">
        <v>484000</v>
      </c>
    </row>
    <row r="29">
      <c r="A29" s="3" t="inlineStr">
        <is>
          <t>2025-03-22</t>
        </is>
      </c>
      <c r="B29">
        <f>HYPERLINK("https://hotels.us1.cloudbeds.com/connect/302145#/reservations/136148190?display=9164644233521&amp;reservation_id=136148190", "9164644233521")</f>
        <v/>
      </c>
      <c r="C29" t="inlineStr">
        <is>
          <t>Confirmation Pending</t>
        </is>
      </c>
      <c r="D29" t="inlineStr">
        <is>
          <t>Doble Deluxe, Doble Deluxe, Doble Deluxe, Doble Deluxe, Doble Deluxe, Doble Deluxe, Doble Deluxe, Doble Deluxe, Doble Deluxe, Doble Deluxe</t>
        </is>
      </c>
      <c r="E29" t="inlineStr">
        <is>
          <t>CUENCA DEL PLATA</t>
        </is>
      </c>
      <c r="F29" t="inlineStr">
        <is>
          <t>Agencia de viajes</t>
        </is>
      </c>
      <c r="G29">
        <f>HYPERLINK("https://hotels.us1.cloudbeds.com/connect/302145#/reservations/136148190?display=Stefy%20Duran&amp;reservation_id=136148190&amp;guest_id=132921672", "Stefy Duran")</f>
        <v/>
      </c>
      <c r="H29" t="inlineStr">
        <is>
          <t>Yes</t>
        </is>
      </c>
      <c r="I29" t="inlineStr">
        <is>
          <t>-</t>
        </is>
      </c>
      <c r="J29" t="inlineStr">
        <is>
          <t>Base Rate, Base Rate, Base Rate, Base Rate, Base Rate, Base Rate, Base Rate, Base Rate, Base Rate, Base Rate</t>
        </is>
      </c>
      <c r="K29" t="inlineStr">
        <is>
          <t>2025-09-16</t>
        </is>
      </c>
      <c r="L29" t="inlineStr">
        <is>
          <t>2025-09-22</t>
        </is>
      </c>
      <c r="M29" t="n">
        <v>6</v>
      </c>
      <c r="N29" t="n">
        <v>20</v>
      </c>
      <c r="O29" t="n">
        <v>3146000</v>
      </c>
      <c r="P29" t="n">
        <v>9438000</v>
      </c>
    </row>
    <row r="30">
      <c r="A30" s="3" t="inlineStr">
        <is>
          <t>2025-03-24</t>
        </is>
      </c>
      <c r="B30">
        <f>HYPERLINK("https://hotels.us1.cloudbeds.com/connect/302145#/reservations/136373982?display=1433839763948&amp;reservation_id=136373982", "1433839763948")</f>
        <v/>
      </c>
      <c r="C30" t="inlineStr">
        <is>
          <t>Checked Out</t>
        </is>
      </c>
      <c r="D30" t="inlineStr">
        <is>
          <t>Doble Deluxe</t>
        </is>
      </c>
      <c r="E30" t="inlineStr">
        <is>
          <t>Teléfono</t>
        </is>
      </c>
      <c r="F30" t="inlineStr">
        <is>
          <t>Direct</t>
        </is>
      </c>
      <c r="G30">
        <f>HYPERLINK("https://hotels.us1.cloudbeds.com/connect/302145#/reservations/136373982?display=José%20Clemente&amp;reservation_id=136373982&amp;guest_id=133146557", "José Clemente")</f>
        <v/>
      </c>
      <c r="H30" t="inlineStr">
        <is>
          <t>Yes</t>
        </is>
      </c>
      <c r="I30" t="inlineStr">
        <is>
          <t>-</t>
        </is>
      </c>
      <c r="J30" t="inlineStr">
        <is>
          <t>Base Rate</t>
        </is>
      </c>
      <c r="K30" t="inlineStr">
        <is>
          <t>2025-03-29</t>
        </is>
      </c>
      <c r="L30" t="inlineStr">
        <is>
          <t>2025-03-30</t>
        </is>
      </c>
      <c r="M30" t="n">
        <v>1</v>
      </c>
      <c r="N30" t="n">
        <v>2</v>
      </c>
      <c r="O30" t="n">
        <v>242000</v>
      </c>
      <c r="P30" t="n">
        <v>368000</v>
      </c>
    </row>
    <row r="31">
      <c r="A31" s="3" t="inlineStr">
        <is>
          <t>2025-03-25</t>
        </is>
      </c>
      <c r="B31">
        <f>HYPERLINK("https://hotels.us1.cloudbeds.com/connect/302145#/reservations/136459144?display=4152670021643&amp;reservation_id=136459144", "4152670021643")</f>
        <v/>
      </c>
      <c r="C31" t="inlineStr">
        <is>
          <t>Checked Out</t>
        </is>
      </c>
      <c r="D31" t="inlineStr">
        <is>
          <t>Doble Deluxe, Doble Deluxe</t>
        </is>
      </c>
      <c r="E31" t="inlineStr">
        <is>
          <t>Teléfono</t>
        </is>
      </c>
      <c r="F31" t="inlineStr">
        <is>
          <t>Direct</t>
        </is>
      </c>
      <c r="G31">
        <f>HYPERLINK("https://hotels.us1.cloudbeds.com/connect/302145#/reservations/136459144?display=Ghiaccio%20Romina&amp;reservation_id=136459144&amp;guest_id=133228182", "Ghiaccio Romina")</f>
        <v/>
      </c>
      <c r="H31" t="inlineStr">
        <is>
          <t>Yes</t>
        </is>
      </c>
      <c r="I31" t="inlineStr">
        <is>
          <t>-</t>
        </is>
      </c>
      <c r="J31" t="inlineStr">
        <is>
          <t>Base Rate, Base Rate</t>
        </is>
      </c>
      <c r="K31" t="inlineStr">
        <is>
          <t>2025-06-17</t>
        </is>
      </c>
      <c r="L31" t="inlineStr">
        <is>
          <t>2025-06-21</t>
        </is>
      </c>
      <c r="M31" t="n">
        <v>4</v>
      </c>
      <c r="N31" t="n">
        <v>4</v>
      </c>
      <c r="O31" t="n">
        <v>429550</v>
      </c>
      <c r="P31" t="n">
        <v>2418600</v>
      </c>
    </row>
    <row r="32">
      <c r="A32" s="3" t="inlineStr">
        <is>
          <t>2025-04-02</t>
        </is>
      </c>
      <c r="B32">
        <f>HYPERLINK("https://hotels.us1.cloudbeds.com/connect/302145#/reservations/137279042?display=4578638973536&amp;reservation_id=137279042", "4578638973536")</f>
        <v/>
      </c>
      <c r="C32" t="inlineStr">
        <is>
          <t>Checked Out</t>
        </is>
      </c>
      <c r="D32" t="inlineStr">
        <is>
          <t>Doble Deluxe</t>
        </is>
      </c>
      <c r="E32" t="inlineStr">
        <is>
          <t>Booking.com</t>
        </is>
      </c>
      <c r="F32" t="inlineStr">
        <is>
          <t>OTA</t>
        </is>
      </c>
      <c r="G32">
        <f>HYPERLINK("https://hotels.us1.cloudbeds.com/connect/302145#/reservations/137279042?display=maria%20roasio&amp;reservation_id=137279042&amp;guest_id=134040916", "maria roasio")</f>
        <v/>
      </c>
      <c r="H32" t="inlineStr">
        <is>
          <t>No</t>
        </is>
      </c>
      <c r="I32" t="inlineStr">
        <is>
          <t>-</t>
        </is>
      </c>
      <c r="J32" t="inlineStr">
        <is>
          <t>Base Rate</t>
        </is>
      </c>
      <c r="K32" t="inlineStr">
        <is>
          <t>2025-04-16</t>
        </is>
      </c>
      <c r="L32" t="inlineStr">
        <is>
          <t>2025-04-19</t>
        </is>
      </c>
      <c r="M32" t="n">
        <v>3</v>
      </c>
      <c r="N32" t="n">
        <v>2</v>
      </c>
      <c r="O32" t="n">
        <v>246724</v>
      </c>
      <c r="P32" t="n">
        <v>740172</v>
      </c>
    </row>
    <row r="33">
      <c r="A33" s="3" t="inlineStr">
        <is>
          <t>2025-04-03</t>
        </is>
      </c>
      <c r="B33">
        <f>HYPERLINK("https://hotels.us1.cloudbeds.com/connect/302145#/reservations/137359345?display=7575088206432&amp;reservation_id=137359345", "7575088206432")</f>
        <v/>
      </c>
      <c r="C33" t="inlineStr">
        <is>
          <t>Cancelled</t>
        </is>
      </c>
      <c r="D33" t="inlineStr">
        <is>
          <t>Doble Deluxe, Doble Deluxe, Doble Deluxe, Doble Deluxe</t>
        </is>
      </c>
      <c r="E33" t="inlineStr">
        <is>
          <t>Agencia de viajes por defecto</t>
        </is>
      </c>
      <c r="F33" t="inlineStr">
        <is>
          <t>Agencia de viajes</t>
        </is>
      </c>
      <c r="G33">
        <f>HYPERLINK("https://hotels.us1.cloudbeds.com/connect/302145#/reservations/137359345?display=GROUPE%20DOM'AIR&amp;reservation_id=137359345&amp;guest_id=134120723", "GROUPE DOM'AIR")</f>
        <v/>
      </c>
      <c r="H33" t="inlineStr">
        <is>
          <t>Yes</t>
        </is>
      </c>
      <c r="I33" t="inlineStr">
        <is>
          <t>-</t>
        </is>
      </c>
      <c r="J33" t="inlineStr">
        <is>
          <t>Base Rate, Base Rate, Base Rate, Base Rate</t>
        </is>
      </c>
      <c r="K33" t="inlineStr">
        <is>
          <t>2025-04-10</t>
        </is>
      </c>
      <c r="L33" t="inlineStr">
        <is>
          <t>2025-04-11</t>
        </is>
      </c>
      <c r="M33" t="n">
        <v>1</v>
      </c>
      <c r="N33" t="n">
        <v>4</v>
      </c>
      <c r="O33" t="n">
        <v>468339</v>
      </c>
      <c r="P33" t="n">
        <v>0</v>
      </c>
    </row>
    <row r="34">
      <c r="A34" s="3" t="inlineStr">
        <is>
          <t>2025-04-03</t>
        </is>
      </c>
      <c r="B34">
        <f>HYPERLINK("https://hotels.us1.cloudbeds.com/connect/302145#/reservations/137361717?display=3533296414001&amp;reservation_id=137361717", "3533296414001")</f>
        <v/>
      </c>
      <c r="C34" t="inlineStr">
        <is>
          <t>Confirmation Pending</t>
        </is>
      </c>
      <c r="D34" t="inlineStr">
        <is>
          <t>Doble Deluxe, Single Deluxe, Doble Deluxe, Doble Deluxe, Doble Deluxe, Doble Deluxe, Doble Deluxe, Doble Deluxe, Doble Deluxe, Single Deluxe</t>
        </is>
      </c>
      <c r="E34" t="inlineStr">
        <is>
          <t>CUENCA DEL PLATA</t>
        </is>
      </c>
      <c r="F34" t="inlineStr">
        <is>
          <t>Agencia de viajes</t>
        </is>
      </c>
      <c r="G34">
        <f>HYPERLINK("https://hotels.us1.cloudbeds.com/connect/302145#/reservations/137361717?display=Retiro%20espiritual%20Liz%20Solari&amp;reservation_id=137361717&amp;guest_id=134123060", "Retiro espiritual Liz Solari")</f>
        <v/>
      </c>
      <c r="H34" t="inlineStr">
        <is>
          <t>Yes</t>
        </is>
      </c>
      <c r="I34" t="inlineStr">
        <is>
          <t>-</t>
        </is>
      </c>
      <c r="J34" t="inlineStr">
        <is>
          <t>CUENCA paquete des/cena/excurs, Base Rate, CUENCA paquete des/cena/excurs, CUENCA paquete des/cena/excurs, CUENCA paquete des/cena/excurs, CUENCA paquete des/cena/excurs, CUENCA paquete des/cena/excurs, CUENCA paquete des/cena/excurs, CUENCA paquete des/cena/excurs, Base Rate</t>
        </is>
      </c>
      <c r="K34" t="inlineStr">
        <is>
          <t>2025-08-07</t>
        </is>
      </c>
      <c r="L34" t="inlineStr">
        <is>
          <t>2025-08-10</t>
        </is>
      </c>
      <c r="M34" t="n">
        <v>3</v>
      </c>
      <c r="N34" t="n">
        <v>20</v>
      </c>
      <c r="O34" t="n">
        <v>2178000</v>
      </c>
      <c r="P34" t="n">
        <v>6534000</v>
      </c>
    </row>
    <row r="35">
      <c r="A35" s="3" t="inlineStr">
        <is>
          <t>2025-04-07</t>
        </is>
      </c>
      <c r="B35">
        <f>HYPERLINK("https://hotels.us1.cloudbeds.com/connect/302145#/reservations/137755919?display=1150541319438&amp;reservation_id=137755919", "1150541319438")</f>
        <v/>
      </c>
      <c r="C35" t="inlineStr">
        <is>
          <t>Checked Out</t>
        </is>
      </c>
      <c r="D35" t="inlineStr">
        <is>
          <t>Doble Deluxe, Doble Deluxe</t>
        </is>
      </c>
      <c r="E35" t="inlineStr">
        <is>
          <t>Booking.com</t>
        </is>
      </c>
      <c r="F35" t="inlineStr">
        <is>
          <t>OTA</t>
        </is>
      </c>
      <c r="G35">
        <f>HYPERLINK("https://hotels.us1.cloudbeds.com/connect/302145#/reservations/137755919?display=JULIO%20VICENTE&amp;reservation_id=137755919&amp;guest_id=134522303", "JULIO VICENTE")</f>
        <v/>
      </c>
      <c r="H35" t="inlineStr">
        <is>
          <t>Yes</t>
        </is>
      </c>
      <c r="I35" t="inlineStr">
        <is>
          <t>-</t>
        </is>
      </c>
      <c r="J35" t="inlineStr">
        <is>
          <t>Base Rate, Base Rate</t>
        </is>
      </c>
      <c r="K35" t="inlineStr">
        <is>
          <t>2025-04-17</t>
        </is>
      </c>
      <c r="L35" t="inlineStr">
        <is>
          <t>2025-04-21</t>
        </is>
      </c>
      <c r="M35" t="n">
        <v>4</v>
      </c>
      <c r="N35" t="n">
        <v>4</v>
      </c>
      <c r="O35" t="n">
        <v>472421.6</v>
      </c>
      <c r="P35" t="n">
        <v>2007986.4</v>
      </c>
    </row>
    <row r="36">
      <c r="A36" s="3" t="inlineStr">
        <is>
          <t>2025-04-07</t>
        </is>
      </c>
      <c r="B36">
        <f>HYPERLINK("https://hotels.us1.cloudbeds.com/connect/302145#/reservations/137770697?display=9828005537108&amp;reservation_id=137770697", "9828005537108")</f>
        <v/>
      </c>
      <c r="C36" t="inlineStr">
        <is>
          <t>Checked Out</t>
        </is>
      </c>
      <c r="D36" t="inlineStr">
        <is>
          <t>Doble Deluxe</t>
        </is>
      </c>
      <c r="E36" t="inlineStr">
        <is>
          <t>Booking.com</t>
        </is>
      </c>
      <c r="F36" t="inlineStr">
        <is>
          <t>OTA</t>
        </is>
      </c>
      <c r="G36">
        <f>HYPERLINK("https://hotels.us1.cloudbeds.com/connect/302145#/reservations/137770697?display=Miranda%20Yanara&amp;reservation_id=137770697&amp;guest_id=134537192", "Miranda Yanara")</f>
        <v/>
      </c>
      <c r="H36" t="inlineStr">
        <is>
          <t>Yes</t>
        </is>
      </c>
      <c r="I36" t="inlineStr">
        <is>
          <t>-</t>
        </is>
      </c>
      <c r="J36" t="inlineStr">
        <is>
          <t>Base Rate</t>
        </is>
      </c>
      <c r="K36" t="inlineStr">
        <is>
          <t>2025-04-18</t>
        </is>
      </c>
      <c r="L36" t="inlineStr">
        <is>
          <t>2025-04-20</t>
        </is>
      </c>
      <c r="M36" t="n">
        <v>2</v>
      </c>
      <c r="N36" t="n">
        <v>2</v>
      </c>
      <c r="O36" t="n">
        <v>194270.52</v>
      </c>
      <c r="P36" t="n">
        <v>399041.04</v>
      </c>
    </row>
    <row r="37">
      <c r="A37" s="3" t="inlineStr">
        <is>
          <t>2025-04-09</t>
        </is>
      </c>
      <c r="B37">
        <f>HYPERLINK("https://hotels.us1.cloudbeds.com/connect/302145#/reservations/137925355?display=6877423364190&amp;reservation_id=137925355", "6877423364190")</f>
        <v/>
      </c>
      <c r="C37" t="inlineStr">
        <is>
          <t>Checked Out</t>
        </is>
      </c>
      <c r="D37" t="inlineStr">
        <is>
          <t>Doble Deluxe</t>
        </is>
      </c>
      <c r="E37" t="inlineStr">
        <is>
          <t>Complementaria</t>
        </is>
      </c>
      <c r="F37" t="inlineStr">
        <is>
          <t>Direct</t>
        </is>
      </c>
      <c r="G37">
        <f>HYPERLINK("https://hotels.us1.cloudbeds.com/connect/302145#/reservations/137925355?display=Maria%20Pilar%20Delgado%20Niglia&amp;reservation_id=137925355&amp;guest_id=134682753", "Maria Pilar Delgado Niglia")</f>
        <v/>
      </c>
      <c r="H37" t="inlineStr">
        <is>
          <t>Yes</t>
        </is>
      </c>
      <c r="I37" t="inlineStr">
        <is>
          <t>-</t>
        </is>
      </c>
      <c r="J37" t="inlineStr">
        <is>
          <t>Base Rate</t>
        </is>
      </c>
      <c r="K37" t="inlineStr">
        <is>
          <t>2025-04-28</t>
        </is>
      </c>
      <c r="L37" t="inlineStr">
        <is>
          <t>2025-04-30</t>
        </is>
      </c>
      <c r="M37" t="n">
        <v>2</v>
      </c>
      <c r="N37" t="n">
        <v>2</v>
      </c>
      <c r="O37" t="n">
        <v>200000</v>
      </c>
      <c r="P37" t="n">
        <v>523000</v>
      </c>
    </row>
    <row r="38">
      <c r="A38" s="3" t="inlineStr">
        <is>
          <t>2025-04-09</t>
        </is>
      </c>
      <c r="B38">
        <f>HYPERLINK("https://hotels.us1.cloudbeds.com/connect/302145#/reservations/137974295?display=9092440597251&amp;reservation_id=137974295", "9092440597251")</f>
        <v/>
      </c>
      <c r="C38" t="inlineStr">
        <is>
          <t>Checked Out</t>
        </is>
      </c>
      <c r="D38" t="inlineStr">
        <is>
          <t>Doble Deluxe</t>
        </is>
      </c>
      <c r="E38" t="inlineStr">
        <is>
          <t>Booking.com</t>
        </is>
      </c>
      <c r="F38" t="inlineStr">
        <is>
          <t>OTA</t>
        </is>
      </c>
      <c r="G38">
        <f>HYPERLINK("https://hotels.us1.cloudbeds.com/connect/302145#/reservations/137974295?display=Gallardo%20Andres&amp;reservation_id=137974295&amp;guest_id=134732267", "Gallardo Andres")</f>
        <v/>
      </c>
      <c r="H38" t="inlineStr">
        <is>
          <t>Yes</t>
        </is>
      </c>
      <c r="I38" t="inlineStr">
        <is>
          <t>-</t>
        </is>
      </c>
      <c r="J38" t="inlineStr">
        <is>
          <t>Base Rate</t>
        </is>
      </c>
      <c r="K38" t="inlineStr">
        <is>
          <t>2025-04-17</t>
        </is>
      </c>
      <c r="L38" t="inlineStr">
        <is>
          <t>2025-04-19</t>
        </is>
      </c>
      <c r="M38" t="n">
        <v>2</v>
      </c>
      <c r="N38" t="n">
        <v>2</v>
      </c>
      <c r="O38" t="n">
        <v>239870.4</v>
      </c>
      <c r="P38" t="n">
        <v>495740.8</v>
      </c>
    </row>
    <row r="39">
      <c r="A39" s="3" t="inlineStr">
        <is>
          <t>2025-04-09</t>
        </is>
      </c>
      <c r="B39">
        <f>HYPERLINK("https://hotels.us1.cloudbeds.com/connect/302145#/reservations/137975607?display=9672013380537&amp;reservation_id=137975607", "9672013380537")</f>
        <v/>
      </c>
      <c r="C39" t="inlineStr">
        <is>
          <t>Cancelled</t>
        </is>
      </c>
      <c r="D39" t="inlineStr">
        <is>
          <t>Doble Deluxe, Doble Deluxe</t>
        </is>
      </c>
      <c r="E39" t="inlineStr">
        <is>
          <t>Booking.com</t>
        </is>
      </c>
      <c r="F39" t="inlineStr">
        <is>
          <t>OTA</t>
        </is>
      </c>
      <c r="G39">
        <f>HYPERLINK("https://hotels.us1.cloudbeds.com/connect/302145#/reservations/137975607?display=IARA%20PADILHA&amp;reservation_id=137975607&amp;guest_id=134733611", "IARA PADILHA")</f>
        <v/>
      </c>
      <c r="H39" t="inlineStr">
        <is>
          <t>Yes</t>
        </is>
      </c>
      <c r="I39" t="inlineStr">
        <is>
          <t>-</t>
        </is>
      </c>
      <c r="J39" t="inlineStr">
        <is>
          <t>Base Rate, Base Rate</t>
        </is>
      </c>
      <c r="K39" t="inlineStr">
        <is>
          <t>2025-04-18</t>
        </is>
      </c>
      <c r="L39" t="inlineStr">
        <is>
          <t>2025-04-20</t>
        </is>
      </c>
      <c r="M39" t="n">
        <v>2</v>
      </c>
      <c r="N39" t="n">
        <v>4</v>
      </c>
      <c r="O39" t="n">
        <v>432038.68</v>
      </c>
      <c r="P39" t="n">
        <v>864077.34</v>
      </c>
    </row>
    <row r="40">
      <c r="A40" s="3" t="inlineStr">
        <is>
          <t>2025-04-10</t>
        </is>
      </c>
      <c r="B40">
        <f>HYPERLINK("https://hotels.us1.cloudbeds.com/connect/302145#/reservations/138064768?display=5438079991706&amp;reservation_id=138064768", "5438079991706")</f>
        <v/>
      </c>
      <c r="C40" t="inlineStr">
        <is>
          <t>Checked Out</t>
        </is>
      </c>
      <c r="D40" t="inlineStr">
        <is>
          <t>Doble Deluxe, Doble Deluxe</t>
        </is>
      </c>
      <c r="E40" t="inlineStr">
        <is>
          <t>Booking.com</t>
        </is>
      </c>
      <c r="F40" t="inlineStr">
        <is>
          <t>OTA</t>
        </is>
      </c>
      <c r="G40">
        <f>HYPERLINK("https://hotels.us1.cloudbeds.com/connect/302145#/reservations/138064768?display=Amandine%20Rouviere&amp;reservation_id=138064768&amp;guest_id=134822791", "Amandine Rouviere")</f>
        <v/>
      </c>
      <c r="H40" t="inlineStr">
        <is>
          <t>Yes</t>
        </is>
      </c>
      <c r="I40" t="inlineStr">
        <is>
          <t>-</t>
        </is>
      </c>
      <c r="J40" t="inlineStr">
        <is>
          <t>Base Rate, Base Rate</t>
        </is>
      </c>
      <c r="K40" t="inlineStr">
        <is>
          <t>2025-04-19</t>
        </is>
      </c>
      <c r="L40" t="inlineStr">
        <is>
          <t>2025-04-21</t>
        </is>
      </c>
      <c r="M40" t="n">
        <v>2</v>
      </c>
      <c r="N40" t="n">
        <v>4</v>
      </c>
      <c r="O40" t="n">
        <v>471076.24</v>
      </c>
      <c r="P40" t="n">
        <v>937900</v>
      </c>
    </row>
    <row r="41">
      <c r="A41" s="3" t="inlineStr">
        <is>
          <t>2025-04-10</t>
        </is>
      </c>
      <c r="B41">
        <f>HYPERLINK("https://hotels.us1.cloudbeds.com/connect/302145#/reservations/138080051?display=3376069696634&amp;reservation_id=138080051", "3376069696634")</f>
        <v/>
      </c>
      <c r="C41" t="inlineStr">
        <is>
          <t>Checked Out</t>
        </is>
      </c>
      <c r="D41" t="inlineStr">
        <is>
          <t>Doble Deluxe, Doble Deluxe</t>
        </is>
      </c>
      <c r="E41" t="inlineStr">
        <is>
          <t>Sin reserva previa</t>
        </is>
      </c>
      <c r="F41" t="inlineStr">
        <is>
          <t>Direct</t>
        </is>
      </c>
      <c r="G41">
        <f>HYPERLINK("https://hotels.us1.cloudbeds.com/connect/302145#/reservations/138080051?display=Godoy%20Marlyn&amp;reservation_id=138080051&amp;guest_id=134836466", "Godoy Marlyn")</f>
        <v/>
      </c>
      <c r="H41" t="inlineStr">
        <is>
          <t>Yes</t>
        </is>
      </c>
      <c r="I41" t="inlineStr">
        <is>
          <t>-</t>
        </is>
      </c>
      <c r="J41" t="inlineStr">
        <is>
          <t>Base Rate, Base Rate</t>
        </is>
      </c>
      <c r="K41" t="inlineStr">
        <is>
          <t>2025-04-20</t>
        </is>
      </c>
      <c r="L41" t="inlineStr">
        <is>
          <t>2025-04-23</t>
        </is>
      </c>
      <c r="M41" t="n">
        <v>3</v>
      </c>
      <c r="N41" t="n">
        <v>4</v>
      </c>
      <c r="O41" t="n">
        <v>508200</v>
      </c>
      <c r="P41" t="n">
        <v>1520700</v>
      </c>
    </row>
    <row r="42">
      <c r="A42" s="3" t="inlineStr">
        <is>
          <t>2025-04-11</t>
        </is>
      </c>
      <c r="B42">
        <f>HYPERLINK("https://hotels.us1.cloudbeds.com/connect/302145#/reservations/138162690?display=1090616949796&amp;reservation_id=138162690", "1090616949796")</f>
        <v/>
      </c>
      <c r="C42" t="inlineStr">
        <is>
          <t>Checked Out</t>
        </is>
      </c>
      <c r="D42" t="inlineStr">
        <is>
          <t>Doble Deluxe, Doble Deluxe</t>
        </is>
      </c>
      <c r="E42" t="inlineStr">
        <is>
          <t>Teléfono</t>
        </is>
      </c>
      <c r="F42" t="inlineStr">
        <is>
          <t>Direct</t>
        </is>
      </c>
      <c r="G42">
        <f>HYPERLINK("https://hotels.us1.cloudbeds.com/connect/302145#/reservations/138162690?display=IARA%20PADILHA&amp;reservation_id=138162690&amp;guest_id=134733611", "IARA PADILHA")</f>
        <v/>
      </c>
      <c r="H42" t="inlineStr">
        <is>
          <t>Yes</t>
        </is>
      </c>
      <c r="I42" t="inlineStr">
        <is>
          <t>-</t>
        </is>
      </c>
      <c r="J42" t="inlineStr">
        <is>
          <t>Base Rate, Base Rate</t>
        </is>
      </c>
      <c r="K42" t="inlineStr">
        <is>
          <t>2025-04-18</t>
        </is>
      </c>
      <c r="L42" t="inlineStr">
        <is>
          <t>2025-04-20</t>
        </is>
      </c>
      <c r="M42" t="n">
        <v>2</v>
      </c>
      <c r="N42" t="n">
        <v>4</v>
      </c>
      <c r="O42" t="n">
        <v>508200</v>
      </c>
      <c r="P42" t="n">
        <v>923500</v>
      </c>
    </row>
    <row r="43">
      <c r="A43" s="3" t="inlineStr">
        <is>
          <t>2025-04-13</t>
        </is>
      </c>
      <c r="B43">
        <f>HYPERLINK("https://hotels.us1.cloudbeds.com/connect/302145#/reservations/138286903?display=6546889111536&amp;reservation_id=138286903", "6546889111536")</f>
        <v/>
      </c>
      <c r="C43" t="inlineStr">
        <is>
          <t>Checked Out</t>
        </is>
      </c>
      <c r="D43" t="inlineStr">
        <is>
          <t>Doble Deluxe</t>
        </is>
      </c>
      <c r="E43" t="inlineStr">
        <is>
          <t>Booking.com</t>
        </is>
      </c>
      <c r="F43" t="inlineStr">
        <is>
          <t>OTA</t>
        </is>
      </c>
      <c r="G43">
        <f>HYPERLINK("https://hotels.us1.cloudbeds.com/connect/302145#/reservations/138286903?display=OTSUKA%20TAISUKE&amp;reservation_id=138286903&amp;guest_id=135054938", "OTSUKA TAISUKE")</f>
        <v/>
      </c>
      <c r="H43" t="inlineStr">
        <is>
          <t>Yes</t>
        </is>
      </c>
      <c r="I43" t="inlineStr">
        <is>
          <t>-</t>
        </is>
      </c>
      <c r="J43" t="inlineStr">
        <is>
          <t>Base Rate</t>
        </is>
      </c>
      <c r="K43" t="inlineStr">
        <is>
          <t>2025-04-18</t>
        </is>
      </c>
      <c r="L43" t="inlineStr">
        <is>
          <t>2025-04-19</t>
        </is>
      </c>
      <c r="M43" t="n">
        <v>1</v>
      </c>
      <c r="N43" t="n">
        <v>2</v>
      </c>
      <c r="O43" t="n">
        <v>215599.02</v>
      </c>
      <c r="P43" t="n">
        <v>218599.02</v>
      </c>
    </row>
    <row r="44">
      <c r="A44" s="3" t="inlineStr">
        <is>
          <t>2025-04-14</t>
        </is>
      </c>
      <c r="B44">
        <f>HYPERLINK("https://hotels.us1.cloudbeds.com/connect/302145#/reservations/138385799?display=8665605876085&amp;reservation_id=138385799", "8665605876085")</f>
        <v/>
      </c>
      <c r="C44" t="inlineStr">
        <is>
          <t>Checked Out</t>
        </is>
      </c>
      <c r="D44" t="inlineStr">
        <is>
          <t>Doble Deluxe</t>
        </is>
      </c>
      <c r="E44" t="inlineStr">
        <is>
          <t>Booking.com</t>
        </is>
      </c>
      <c r="F44" t="inlineStr">
        <is>
          <t>OTA</t>
        </is>
      </c>
      <c r="G44">
        <f>HYPERLINK("https://hotels.us1.cloudbeds.com/connect/302145#/reservations/138385799?display=Belén%20Micaela%20Pereyra&amp;reservation_id=138385799&amp;guest_id=135159340", "Belén Micaela Pereyra")</f>
        <v/>
      </c>
      <c r="H44" t="inlineStr">
        <is>
          <t>Yes</t>
        </is>
      </c>
      <c r="I44" t="inlineStr">
        <is>
          <t>-</t>
        </is>
      </c>
      <c r="J44" t="inlineStr">
        <is>
          <t>Base Rate</t>
        </is>
      </c>
      <c r="K44" t="inlineStr">
        <is>
          <t>2025-04-17</t>
        </is>
      </c>
      <c r="L44" t="inlineStr">
        <is>
          <t>2025-04-20</t>
        </is>
      </c>
      <c r="M44" t="n">
        <v>3</v>
      </c>
      <c r="N44" t="n">
        <v>2</v>
      </c>
      <c r="O44" t="n">
        <v>246033.33</v>
      </c>
      <c r="P44" t="n">
        <v>797600</v>
      </c>
    </row>
    <row r="45">
      <c r="A45" s="3" t="inlineStr">
        <is>
          <t>2025-04-19</t>
        </is>
      </c>
      <c r="B45">
        <f>HYPERLINK("https://hotels.us1.cloudbeds.com/connect/302145#/reservations/138887943?display=8560898071089&amp;reservation_id=138887943", "8560898071089")</f>
        <v/>
      </c>
      <c r="C45" t="inlineStr">
        <is>
          <t>Cancelled</t>
        </is>
      </c>
      <c r="D45" t="inlineStr">
        <is>
          <t>Doble Deluxe</t>
        </is>
      </c>
      <c r="E45" t="inlineStr">
        <is>
          <t>Teléfono</t>
        </is>
      </c>
      <c r="F45" t="inlineStr">
        <is>
          <t>Direct</t>
        </is>
      </c>
      <c r="G45">
        <f>HYPERLINK("https://hotels.us1.cloudbeds.com/connect/302145#/reservations/138887943?display=Lucas%20Chemin&amp;reservation_id=138887943&amp;guest_id=135687026", "Lucas Chemin")</f>
        <v/>
      </c>
      <c r="H45" t="inlineStr">
        <is>
          <t>Yes</t>
        </is>
      </c>
      <c r="I45" t="inlineStr">
        <is>
          <t>-</t>
        </is>
      </c>
      <c r="J45" t="inlineStr">
        <is>
          <t>Base Rate</t>
        </is>
      </c>
      <c r="K45" t="inlineStr">
        <is>
          <t>2025-05-02</t>
        </is>
      </c>
      <c r="L45" t="inlineStr">
        <is>
          <t>2025-05-04</t>
        </is>
      </c>
      <c r="M45" t="n">
        <v>2</v>
      </c>
      <c r="N45" t="n">
        <v>2</v>
      </c>
      <c r="O45" t="n">
        <v>363000</v>
      </c>
      <c r="P45" t="n">
        <v>0</v>
      </c>
    </row>
    <row r="46">
      <c r="A46" s="3" t="inlineStr">
        <is>
          <t>2025-04-21</t>
        </is>
      </c>
      <c r="B46">
        <f>HYPERLINK("https://hotels.us1.cloudbeds.com/connect/302145#/reservations/139040085?display=5544853425406&amp;reservation_id=139040085", "5544853425406")</f>
        <v/>
      </c>
      <c r="C46" t="inlineStr">
        <is>
          <t>Checked Out</t>
        </is>
      </c>
      <c r="D46" t="inlineStr">
        <is>
          <t>Doble Deluxe, Doble Deluxe, Doble Deluxe</t>
        </is>
      </c>
      <c r="E46" t="inlineStr">
        <is>
          <t>CUENCA DEL PLATA</t>
        </is>
      </c>
      <c r="F46" t="inlineStr">
        <is>
          <t>Agencia de viajes</t>
        </is>
      </c>
      <c r="G46">
        <f>HYPERLINK("https://hotels.us1.cloudbeds.com/connect/302145#/reservations/139040085?display=Petit%20de%20Meurville%20Angelina&amp;reservation_id=139040085&amp;guest_id=135843613", "Petit de Meurville Angelina")</f>
        <v/>
      </c>
      <c r="H46" t="inlineStr">
        <is>
          <t>Yes</t>
        </is>
      </c>
      <c r="I46" t="inlineStr">
        <is>
          <t>-</t>
        </is>
      </c>
      <c r="J46" t="inlineStr">
        <is>
          <t>Base Rate, Base Rate, Base Rate</t>
        </is>
      </c>
      <c r="K46" t="inlineStr">
        <is>
          <t>2025-06-28</t>
        </is>
      </c>
      <c r="L46" t="inlineStr">
        <is>
          <t>2025-06-29</t>
        </is>
      </c>
      <c r="M46" t="n">
        <v>1</v>
      </c>
      <c r="N46" t="n">
        <v>6</v>
      </c>
      <c r="O46" t="n">
        <v>480000</v>
      </c>
      <c r="P46" t="n">
        <v>480000</v>
      </c>
    </row>
    <row r="47">
      <c r="A47" s="3" t="inlineStr">
        <is>
          <t>2025-04-21</t>
        </is>
      </c>
      <c r="B47">
        <f>HYPERLINK("https://hotels.us1.cloudbeds.com/connect/302145#/reservations/139041611?display=3400192562045&amp;reservation_id=139041611", "3400192562045")</f>
        <v/>
      </c>
      <c r="C47" t="inlineStr">
        <is>
          <t>Checked Out</t>
        </is>
      </c>
      <c r="D47" t="inlineStr">
        <is>
          <t>Doble Deluxe, Doble Deluxe</t>
        </is>
      </c>
      <c r="E47" t="inlineStr">
        <is>
          <t>CUENCA DEL PLATA</t>
        </is>
      </c>
      <c r="F47" t="inlineStr">
        <is>
          <t>Agencia de viajes</t>
        </is>
      </c>
      <c r="G47">
        <f>HYPERLINK("https://hotels.us1.cloudbeds.com/connect/302145#/reservations/139041611?display=Veronica%20LARRABURU&amp;reservation_id=139041611&amp;guest_id=135845140", "Veronica LARRABURU")</f>
        <v/>
      </c>
      <c r="H47" t="inlineStr">
        <is>
          <t>Yes</t>
        </is>
      </c>
      <c r="I47" t="inlineStr">
        <is>
          <t>-</t>
        </is>
      </c>
      <c r="J47" t="inlineStr">
        <is>
          <t>Base Rate, Base Rate</t>
        </is>
      </c>
      <c r="K47" t="inlineStr">
        <is>
          <t>2025-04-29</t>
        </is>
      </c>
      <c r="L47" t="inlineStr">
        <is>
          <t>2025-04-30</t>
        </is>
      </c>
      <c r="M47" t="n">
        <v>1</v>
      </c>
      <c r="N47" t="n">
        <v>2</v>
      </c>
      <c r="O47" t="n">
        <v>193600</v>
      </c>
      <c r="P47" t="n">
        <v>193600</v>
      </c>
    </row>
    <row r="48">
      <c r="A48" s="3" t="inlineStr">
        <is>
          <t>2025-04-26</t>
        </is>
      </c>
      <c r="B48">
        <f>HYPERLINK("https://hotels.us1.cloudbeds.com/connect/302145#/reservations/139559087?display=2812028573793&amp;reservation_id=139559087", "2812028573793")</f>
        <v/>
      </c>
      <c r="C48" t="inlineStr">
        <is>
          <t>Checked Out</t>
        </is>
      </c>
      <c r="D48" t="inlineStr">
        <is>
          <t>Doble Deluxe</t>
        </is>
      </c>
      <c r="E48" t="inlineStr">
        <is>
          <t>Teléfono</t>
        </is>
      </c>
      <c r="F48" t="inlineStr">
        <is>
          <t>Direct</t>
        </is>
      </c>
      <c r="G48">
        <f>HYPERLINK("https://hotels.us1.cloudbeds.com/connect/302145#/reservations/139559087?display=Gaviola%20Miguel%20González&amp;reservation_id=139559087&amp;guest_id=136368976", "Gaviola Miguel González")</f>
        <v/>
      </c>
      <c r="H48" t="inlineStr">
        <is>
          <t>Yes</t>
        </is>
      </c>
      <c r="I48" t="inlineStr">
        <is>
          <t>-</t>
        </is>
      </c>
      <c r="J48" t="inlineStr">
        <is>
          <t>Base Rate</t>
        </is>
      </c>
      <c r="K48" t="inlineStr">
        <is>
          <t>2025-04-26</t>
        </is>
      </c>
      <c r="L48" t="inlineStr">
        <is>
          <t>2025-04-27</t>
        </is>
      </c>
      <c r="M48" t="n">
        <v>1</v>
      </c>
      <c r="N48" t="n">
        <v>2</v>
      </c>
      <c r="O48" t="n">
        <v>242000</v>
      </c>
      <c r="P48" t="n">
        <v>243500</v>
      </c>
    </row>
    <row r="49">
      <c r="A49" s="3" t="inlineStr">
        <is>
          <t>2025-05-06</t>
        </is>
      </c>
      <c r="B49">
        <f>HYPERLINK("https://hotels.us1.cloudbeds.com/connect/302145#/reservations/140546919?display=9900457551651&amp;reservation_id=140546919", "9900457551651")</f>
        <v/>
      </c>
      <c r="C49" t="inlineStr">
        <is>
          <t>Checked Out</t>
        </is>
      </c>
      <c r="D49" t="inlineStr">
        <is>
          <t>Doble Deluxe, Doble Deluxe</t>
        </is>
      </c>
      <c r="E49" t="inlineStr">
        <is>
          <t>Complementaria</t>
        </is>
      </c>
      <c r="F49" t="inlineStr">
        <is>
          <t>Direct</t>
        </is>
      </c>
      <c r="G49">
        <f>HYPERLINK("https://hotels.us1.cloudbeds.com/connect/302145#/reservations/140546919?display=VANINA%20ROSANA%20AMOR&amp;reservation_id=140546919&amp;guest_id=137367501", "VANINA ROSANA AMOR")</f>
        <v/>
      </c>
      <c r="H49" t="inlineStr">
        <is>
          <t>Yes</t>
        </is>
      </c>
      <c r="I49" t="inlineStr">
        <is>
          <t>-</t>
        </is>
      </c>
      <c r="J49" t="inlineStr">
        <is>
          <t>Base Rate, Base Rate</t>
        </is>
      </c>
      <c r="K49" t="inlineStr">
        <is>
          <t>2025-05-23</t>
        </is>
      </c>
      <c r="L49" t="inlineStr">
        <is>
          <t>2025-05-25</t>
        </is>
      </c>
      <c r="M49" t="n">
        <v>2</v>
      </c>
      <c r="N49" t="n">
        <v>4</v>
      </c>
      <c r="O49" t="n">
        <v>500000</v>
      </c>
      <c r="P49" t="n">
        <v>1000000</v>
      </c>
    </row>
    <row r="50">
      <c r="A50" s="3" t="inlineStr">
        <is>
          <t>2025-05-16</t>
        </is>
      </c>
      <c r="B50">
        <f>HYPERLINK("https://hotels.us1.cloudbeds.com/connect/302145#/reservations/141754379?display=4738480373086&amp;reservation_id=141754379", "4738480373086")</f>
        <v/>
      </c>
      <c r="C50" t="inlineStr">
        <is>
          <t>Cancelled</t>
        </is>
      </c>
      <c r="D50" t="inlineStr">
        <is>
          <t>Doble Deluxe</t>
        </is>
      </c>
      <c r="E50" t="inlineStr">
        <is>
          <t>Sitio web o motor de reservas</t>
        </is>
      </c>
      <c r="F50" t="inlineStr">
        <is>
          <t>Direct</t>
        </is>
      </c>
      <c r="G50">
        <f>HYPERLINK("https://hotels.us1.cloudbeds.com/connect/302145#/reservations/141754379?display=LIDIA%20NOVAS%20BAENA&amp;reservation_id=141754379&amp;guest_id=138626439", "LIDIA NOVAS BAENA")</f>
        <v/>
      </c>
      <c r="H50" t="inlineStr">
        <is>
          <t>Yes</t>
        </is>
      </c>
      <c r="I50" t="inlineStr">
        <is>
          <t>-</t>
        </is>
      </c>
      <c r="J50" t="inlineStr">
        <is>
          <t>Base Rate</t>
        </is>
      </c>
      <c r="K50" t="inlineStr">
        <is>
          <t>2025-10-29</t>
        </is>
      </c>
      <c r="L50" t="inlineStr">
        <is>
          <t>2025-10-30</t>
        </is>
      </c>
      <c r="M50" t="n">
        <v>1</v>
      </c>
      <c r="N50" t="n">
        <v>2</v>
      </c>
      <c r="O50" t="n">
        <v>314600</v>
      </c>
      <c r="P50" t="n">
        <v>0</v>
      </c>
    </row>
    <row r="51">
      <c r="A51" s="3" t="inlineStr">
        <is>
          <t>2025-05-21</t>
        </is>
      </c>
      <c r="B51">
        <f>HYPERLINK("https://hotels.us1.cloudbeds.com/connect/302145#/reservations/142231894?display=3348850640483&amp;reservation_id=142231894", "3348850640483")</f>
        <v/>
      </c>
      <c r="C51" t="inlineStr">
        <is>
          <t>Cancelled</t>
        </is>
      </c>
      <c r="D51" t="inlineStr">
        <is>
          <t>Doble Deluxe, Doble Deluxe</t>
        </is>
      </c>
      <c r="E51" t="inlineStr">
        <is>
          <t>Sin reserva previa</t>
        </is>
      </c>
      <c r="F51" t="inlineStr">
        <is>
          <t>Direct</t>
        </is>
      </c>
      <c r="G51">
        <f>HYPERLINK("https://hotels.us1.cloudbeds.com/connect/302145#/reservations/142231894?display=pezzati%20Bloqueo&amp;reservation_id=142231894&amp;guest_id=139121121", "pezzati Bloqueo")</f>
        <v/>
      </c>
      <c r="H51" t="inlineStr">
        <is>
          <t>Yes</t>
        </is>
      </c>
      <c r="I51" t="inlineStr">
        <is>
          <t>-</t>
        </is>
      </c>
      <c r="J51" t="inlineStr">
        <is>
          <t>Base Rate, Base Rate</t>
        </is>
      </c>
      <c r="K51" t="inlineStr">
        <is>
          <t>2025-08-13</t>
        </is>
      </c>
      <c r="L51" t="inlineStr">
        <is>
          <t>2025-08-17</t>
        </is>
      </c>
      <c r="M51" t="n">
        <v>4</v>
      </c>
      <c r="N51" t="n">
        <v>4</v>
      </c>
      <c r="O51" t="n">
        <v>629200</v>
      </c>
      <c r="P51" t="n">
        <v>0</v>
      </c>
    </row>
    <row r="52">
      <c r="A52" s="3" t="inlineStr">
        <is>
          <t>2025-05-21</t>
        </is>
      </c>
      <c r="B52">
        <f>HYPERLINK("https://hotels.us1.cloudbeds.com/connect/302145#/reservations/142232008?display=8461797297405&amp;reservation_id=142232008", "8461797297405")</f>
        <v/>
      </c>
      <c r="C52" t="inlineStr">
        <is>
          <t>Confirmation Pending</t>
        </is>
      </c>
      <c r="D52" t="inlineStr">
        <is>
          <t>Doble Deluxe, Doble Deluxe</t>
        </is>
      </c>
      <c r="E52" t="inlineStr">
        <is>
          <t>Sin reserva previa</t>
        </is>
      </c>
      <c r="F52" t="inlineStr">
        <is>
          <t>Direct</t>
        </is>
      </c>
      <c r="G52">
        <f>HYPERLINK("https://hotels.us1.cloudbeds.com/connect/302145#/reservations/142232008?display=Bloqueo%20Pezatti&amp;reservation_id=142232008&amp;guest_id=122427265", "Bloqueo Pezatti")</f>
        <v/>
      </c>
      <c r="H52" t="inlineStr">
        <is>
          <t>Yes</t>
        </is>
      </c>
      <c r="I52" t="inlineStr">
        <is>
          <t>-</t>
        </is>
      </c>
      <c r="J52" t="inlineStr">
        <is>
          <t>Base Rate, Base Rate</t>
        </is>
      </c>
      <c r="K52" t="inlineStr">
        <is>
          <t>2025-09-24</t>
        </is>
      </c>
      <c r="L52" t="inlineStr">
        <is>
          <t>2025-09-28</t>
        </is>
      </c>
      <c r="M52" t="n">
        <v>4</v>
      </c>
      <c r="N52" t="n">
        <v>4</v>
      </c>
      <c r="O52" t="n">
        <v>629200</v>
      </c>
      <c r="P52" t="n">
        <v>2516800</v>
      </c>
    </row>
    <row r="53">
      <c r="A53" s="3" t="inlineStr">
        <is>
          <t>2025-05-21</t>
        </is>
      </c>
      <c r="B53">
        <f>HYPERLINK("https://hotels.us1.cloudbeds.com/connect/302145#/reservations/142232287?display=9777133807497&amp;reservation_id=142232287", "9777133807497")</f>
        <v/>
      </c>
      <c r="C53" t="inlineStr">
        <is>
          <t>Confirmation Pending</t>
        </is>
      </c>
      <c r="D53" t="inlineStr">
        <is>
          <t>Doble Deluxe, Doble Deluxe</t>
        </is>
      </c>
      <c r="E53" t="inlineStr">
        <is>
          <t>Sin reserva previa</t>
        </is>
      </c>
      <c r="F53" t="inlineStr">
        <is>
          <t>Direct</t>
        </is>
      </c>
      <c r="G53">
        <f>HYPERLINK("https://hotels.us1.cloudbeds.com/connect/302145#/reservations/142232287?display=Bloqueo%20Pezatti&amp;reservation_id=142232287&amp;guest_id=122427265", "Bloqueo Pezatti")</f>
        <v/>
      </c>
      <c r="H53" t="inlineStr">
        <is>
          <t>Yes</t>
        </is>
      </c>
      <c r="I53" t="inlineStr">
        <is>
          <t>-</t>
        </is>
      </c>
      <c r="J53" t="inlineStr">
        <is>
          <t>Base Rate, Base Rate</t>
        </is>
      </c>
      <c r="K53" t="inlineStr">
        <is>
          <t>2025-10-08</t>
        </is>
      </c>
      <c r="L53" t="inlineStr">
        <is>
          <t>2025-10-12</t>
        </is>
      </c>
      <c r="M53" t="n">
        <v>4</v>
      </c>
      <c r="N53" t="n">
        <v>4</v>
      </c>
      <c r="O53" t="n">
        <v>629200</v>
      </c>
      <c r="P53" t="n">
        <v>2516800</v>
      </c>
    </row>
    <row r="54">
      <c r="A54" s="3" t="inlineStr">
        <is>
          <t>2025-05-21</t>
        </is>
      </c>
      <c r="B54">
        <f>HYPERLINK("https://hotels.us1.cloudbeds.com/connect/302145#/reservations/142232433?display=9170763450073&amp;reservation_id=142232433", "9170763450073")</f>
        <v/>
      </c>
      <c r="C54" t="inlineStr">
        <is>
          <t>Confirmation Pending</t>
        </is>
      </c>
      <c r="D54" t="inlineStr">
        <is>
          <t>Doble Deluxe, Doble Deluxe</t>
        </is>
      </c>
      <c r="E54" t="inlineStr">
        <is>
          <t>Sin reserva previa</t>
        </is>
      </c>
      <c r="F54" t="inlineStr">
        <is>
          <t>Direct</t>
        </is>
      </c>
      <c r="G54">
        <f>HYPERLINK("https://hotels.us1.cloudbeds.com/connect/302145#/reservations/142232433?display=Bloqueo%20Pezatti&amp;reservation_id=142232433&amp;guest_id=122427265", "Bloqueo Pezatti")</f>
        <v/>
      </c>
      <c r="H54" t="inlineStr">
        <is>
          <t>Yes</t>
        </is>
      </c>
      <c r="I54" t="inlineStr">
        <is>
          <t>-</t>
        </is>
      </c>
      <c r="J54" t="inlineStr">
        <is>
          <t>Base Rate, Base Rate</t>
        </is>
      </c>
      <c r="K54" t="inlineStr">
        <is>
          <t>2025-11-19</t>
        </is>
      </c>
      <c r="L54" t="inlineStr">
        <is>
          <t>2025-11-23</t>
        </is>
      </c>
      <c r="M54" t="n">
        <v>4</v>
      </c>
      <c r="N54" t="n">
        <v>4</v>
      </c>
      <c r="O54" t="n">
        <v>641300</v>
      </c>
      <c r="P54" t="n">
        <v>2565200</v>
      </c>
    </row>
    <row r="55">
      <c r="A55" s="3" t="inlineStr">
        <is>
          <t>2025-05-21</t>
        </is>
      </c>
      <c r="B55">
        <f>HYPERLINK("https://hotels.us1.cloudbeds.com/connect/302145#/reservations/142233375?display=7233244591251&amp;reservation_id=142233375", "7233244591251")</f>
        <v/>
      </c>
      <c r="C55" t="inlineStr">
        <is>
          <t>Confirmation Pending</t>
        </is>
      </c>
      <c r="D55" t="inlineStr">
        <is>
          <t>Doble Deluxe, Doble Deluxe</t>
        </is>
      </c>
      <c r="E55" t="inlineStr">
        <is>
          <t>Sin reserva previa</t>
        </is>
      </c>
      <c r="F55" t="inlineStr">
        <is>
          <t>Direct</t>
        </is>
      </c>
      <c r="G55">
        <f>HYPERLINK("https://hotels.us1.cloudbeds.com/connect/302145#/reservations/142233375?display=Bloqueo%20Pezatti&amp;reservation_id=142233375&amp;guest_id=122427265", "Bloqueo Pezatti")</f>
        <v/>
      </c>
      <c r="H55" t="inlineStr">
        <is>
          <t>Yes</t>
        </is>
      </c>
      <c r="I55" t="inlineStr">
        <is>
          <t>-</t>
        </is>
      </c>
      <c r="J55" t="inlineStr">
        <is>
          <t>Base Rate, Base Rate</t>
        </is>
      </c>
      <c r="K55" t="inlineStr">
        <is>
          <t>2025-12-04</t>
        </is>
      </c>
      <c r="L55" t="inlineStr">
        <is>
          <t>2025-12-08</t>
        </is>
      </c>
      <c r="M55" t="n">
        <v>4</v>
      </c>
      <c r="N55" t="n">
        <v>4</v>
      </c>
      <c r="O55" t="n">
        <v>641300</v>
      </c>
      <c r="P55" t="n">
        <v>2565200</v>
      </c>
    </row>
    <row r="56">
      <c r="A56" s="3" t="inlineStr">
        <is>
          <t>2025-05-30</t>
        </is>
      </c>
      <c r="B56">
        <f>HYPERLINK("https://hotels.us1.cloudbeds.com/connect/302145#/reservations/143072328?display=7104807175127&amp;reservation_id=143072328", "7104807175127")</f>
        <v/>
      </c>
      <c r="C56" t="inlineStr">
        <is>
          <t>Checked Out</t>
        </is>
      </c>
      <c r="D56" t="inlineStr">
        <is>
          <t>Doble Deluxe</t>
        </is>
      </c>
      <c r="E56" t="inlineStr">
        <is>
          <t>Complementaria</t>
        </is>
      </c>
      <c r="F56" t="inlineStr">
        <is>
          <t>Direct</t>
        </is>
      </c>
      <c r="G56">
        <f>HYPERLINK("https://hotels.us1.cloudbeds.com/connect/302145#/reservations/143072328?display=Florencia%20Benedicto&amp;reservation_id=143072328&amp;guest_id=139994677", "Florencia Benedicto")</f>
        <v/>
      </c>
      <c r="H56" t="inlineStr">
        <is>
          <t>Yes</t>
        </is>
      </c>
      <c r="I56" t="inlineStr">
        <is>
          <t>-</t>
        </is>
      </c>
      <c r="J56" t="inlineStr">
        <is>
          <t>Base Rate</t>
        </is>
      </c>
      <c r="K56" t="inlineStr">
        <is>
          <t>2025-06-11</t>
        </is>
      </c>
      <c r="L56" t="inlineStr">
        <is>
          <t>2025-06-12</t>
        </is>
      </c>
      <c r="M56" t="n">
        <v>1</v>
      </c>
      <c r="N56" t="n">
        <v>2</v>
      </c>
      <c r="O56" t="n">
        <v>250000</v>
      </c>
      <c r="P56" t="n">
        <v>279500</v>
      </c>
    </row>
    <row r="57">
      <c r="A57" s="3" t="inlineStr">
        <is>
          <t>2025-06-10</t>
        </is>
      </c>
      <c r="B57">
        <f>HYPERLINK("https://hotels.us1.cloudbeds.com/connect/302145#/reservations/144023555?display=2331460901515&amp;reservation_id=144023555", "2331460901515")</f>
        <v/>
      </c>
      <c r="C57" t="inlineStr">
        <is>
          <t>Confirmation Pending</t>
        </is>
      </c>
      <c r="D57" t="inlineStr">
        <is>
          <t>Doble Deluxe, Doble Deluxe, Doble Deluxe, Doble Deluxe, Doble Deluxe, Doble Deluxe, Doble Deluxe</t>
        </is>
      </c>
      <c r="E57" t="inlineStr">
        <is>
          <t>Sin reserva previa</t>
        </is>
      </c>
      <c r="F57" t="inlineStr">
        <is>
          <t>Direct</t>
        </is>
      </c>
      <c r="G57">
        <f>HYPERLINK("https://hotels.us1.cloudbeds.com/connect/302145#/reservations/144023555?display=Fauna%20Terra&amp;reservation_id=144023555&amp;guest_id=140988564", "Fauna Terra")</f>
        <v/>
      </c>
      <c r="H57" t="inlineStr">
        <is>
          <t>Yes</t>
        </is>
      </c>
      <c r="I57" t="inlineStr">
        <is>
          <t>-</t>
        </is>
      </c>
      <c r="J57" t="inlineStr">
        <is>
          <t>cuenca, cuenca, cuenca, cuenca, cuenca, cuenca, cuenca</t>
        </is>
      </c>
      <c r="K57" t="inlineStr">
        <is>
          <t>2026-03-25</t>
        </is>
      </c>
      <c r="L57" t="inlineStr">
        <is>
          <t>2026-03-29</t>
        </is>
      </c>
      <c r="M57" t="n">
        <v>4</v>
      </c>
      <c r="N57" t="n">
        <v>7</v>
      </c>
      <c r="O57" t="n">
        <v>1694000</v>
      </c>
      <c r="P57" t="n">
        <v>6776000</v>
      </c>
    </row>
    <row r="58">
      <c r="A58" s="3" t="inlineStr">
        <is>
          <t>2025-06-10</t>
        </is>
      </c>
      <c r="B58">
        <f>HYPERLINK("https://hotels.us1.cloudbeds.com/connect/302145#/reservations/144026984?display=7796541793652&amp;reservation_id=144026984", "7796541793652")</f>
        <v/>
      </c>
      <c r="C58" t="inlineStr">
        <is>
          <t>Confirmation Pending</t>
        </is>
      </c>
      <c r="D58" t="inlineStr">
        <is>
          <t>Doble Deluxe, Doble Deluxe, Doble Deluxe, Doble Deluxe, Doble Deluxe, Doble Deluxe, Doble Deluxe</t>
        </is>
      </c>
      <c r="E58" t="inlineStr">
        <is>
          <t>CUENCA DEL PLATA</t>
        </is>
      </c>
      <c r="F58" t="inlineStr">
        <is>
          <t>Agencia de viajes</t>
        </is>
      </c>
      <c r="G58">
        <f>HYPERLINK("https://hotels.us1.cloudbeds.com/connect/302145#/reservations/144026984?display=Fauna%20Terra&amp;reservation_id=144026984&amp;guest_id=140992073", "Fauna Terra")</f>
        <v/>
      </c>
      <c r="H58" t="inlineStr">
        <is>
          <t>Yes</t>
        </is>
      </c>
      <c r="I58" t="inlineStr">
        <is>
          <t>-</t>
        </is>
      </c>
      <c r="J58" t="inlineStr">
        <is>
          <t>Base Rate, Base Rate, Base Rate, Base Rate, Base Rate, cuenca, cuenca</t>
        </is>
      </c>
      <c r="K58" t="inlineStr">
        <is>
          <t>2026-04-22</t>
        </is>
      </c>
      <c r="L58" t="inlineStr">
        <is>
          <t>2026-04-26</t>
        </is>
      </c>
      <c r="M58" t="n">
        <v>4</v>
      </c>
      <c r="N58" t="n">
        <v>7</v>
      </c>
      <c r="O58" t="n">
        <v>484000</v>
      </c>
      <c r="P58" t="n">
        <v>7986000</v>
      </c>
    </row>
    <row r="59">
      <c r="A59" s="3" t="inlineStr">
        <is>
          <t>2025-06-20</t>
        </is>
      </c>
      <c r="B59">
        <f>HYPERLINK("https://hotels.us1.cloudbeds.com/connect/302145#/reservations/144978757?display=4365885017405&amp;reservation_id=144978757", "4365885017405")</f>
        <v/>
      </c>
      <c r="C59" t="inlineStr">
        <is>
          <t>Checked Out</t>
        </is>
      </c>
      <c r="D59" t="inlineStr">
        <is>
          <t>Doble Deluxe, Doble Deluxe, Doble Deluxe</t>
        </is>
      </c>
      <c r="E59" t="inlineStr">
        <is>
          <t>CUENCA DEL PLATA</t>
        </is>
      </c>
      <c r="F59" t="inlineStr">
        <is>
          <t>Agencia de viajes</t>
        </is>
      </c>
      <c r="G59">
        <f>HYPERLINK("https://hotels.us1.cloudbeds.com/connect/302145#/reservations/144978757?display=ALvarez%20*4&amp;reservation_id=144978757&amp;guest_id=141982214", "ALvarez *4")</f>
        <v/>
      </c>
      <c r="H59" t="inlineStr">
        <is>
          <t>Yes</t>
        </is>
      </c>
      <c r="I59" t="inlineStr">
        <is>
          <t>-</t>
        </is>
      </c>
      <c r="J59" t="inlineStr">
        <is>
          <t>Base Rate, Base Rate, Base Rate</t>
        </is>
      </c>
      <c r="K59" t="inlineStr">
        <is>
          <t>2025-06-21</t>
        </is>
      </c>
      <c r="L59" t="inlineStr">
        <is>
          <t>2025-06-22</t>
        </is>
      </c>
      <c r="M59" t="n">
        <v>1</v>
      </c>
      <c r="N59" t="n">
        <v>6</v>
      </c>
      <c r="O59" t="n">
        <v>290400</v>
      </c>
      <c r="P59" t="n">
        <v>240000</v>
      </c>
    </row>
    <row r="60"/>
    <row r="61">
      <c r="A61" s="4" t="inlineStr">
        <is>
          <t>Filters</t>
        </is>
      </c>
      <c r="B61" t="inlineStr">
        <is>
          <t>Booking Date Time - Property &gt;= 2025-01-01T00:00:00.000Z AND Booking Date Time - Property &lt; 2025-08-10T00:00:00.000Z AND Reservation Source Is Not Null  AND Reservation Source Category Is Not Null  AND Rate Plans - Public Names Is Not Null  AND Room Types Is Not Null  AND Reservation Status In ['No Show', 'Confirmation Pending', 'Confirmed', 'Checked Out', 'Cancelled', 'In-House']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2025-08-15T12:16:54Z</dcterms:created>
  <dcterms:modified xsi:type="dcterms:W3CDTF">2025-08-15T12:16:54Z</dcterms:modified>
</cp:coreProperties>
</file>