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data" ContentType="application/vnd.openxmlformats-officedocument.model+data"/>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tables/table1.xml" ContentType="application/vnd.openxmlformats-officedocument.spreadsheetml.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hidePivotFieldList="1" defaultThemeVersion="153222"/>
  <mc:AlternateContent xmlns:mc="http://schemas.openxmlformats.org/markup-compatibility/2006">
    <mc:Choice Requires="x15">
      <x15ac:absPath xmlns:x15ac="http://schemas.microsoft.com/office/spreadsheetml/2010/11/ac" url="C:\Users\hp\Downloads\"/>
    </mc:Choice>
  </mc:AlternateContent>
  <bookViews>
    <workbookView xWindow="0" yWindow="0" windowWidth="20490" windowHeight="7755"/>
  </bookViews>
  <sheets>
    <sheet name="Dashboard" sheetId="1" r:id="rId1"/>
    <sheet name="Data" sheetId="2" r:id="rId2"/>
    <sheet name="Pivot Tables" sheetId="4" r:id="rId3"/>
  </sheets>
  <definedNames>
    <definedName name="_xlcn.WorksheetConnection_NIDAEXCEL.xlsxTable1" hidden="1">Table1[]</definedName>
    <definedName name="Slicer_Department1">#N/A</definedName>
    <definedName name="Slicer_Gender">#N/A</definedName>
  </definedNames>
  <calcPr calcId="152511"/>
  <pivotCaches>
    <pivotCache cacheId="0" r:id="rId4"/>
    <pivotCache cacheId="1" r:id="rId5"/>
  </pivotCaches>
  <extLst>
    <ext xmlns:x14="http://schemas.microsoft.com/office/spreadsheetml/2009/9/main" uri="{BBE1A952-AA13-448e-AADC-164F8A28A991}">
      <x14:slicerCaches>
        <x14:slicerCache r:id="rId6"/>
        <x14:slicerCache r:id="rId7"/>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15="http://schemas.microsoft.com/office/spreadsheetml/2010/11/main" uri="{FCE2AD5D-F65C-4FA6-A056-5C36A1767C68}">
      <x15:dataModel>
        <x15:modelTables>
          <x15:modelTable id="Table1-736cc401-3576-4d8b-beda-e7c5e78d8b4f" name="Table1" connection="WorksheetConnection_NIDA EXCEL.xlsx!Table1"/>
        </x15:modelTables>
      </x15:dataModel>
    </ext>
  </extLst>
</workbook>
</file>

<file path=xl/calcChain.xml><?xml version="1.0" encoding="utf-8"?>
<calcChain xmlns="http://schemas.openxmlformats.org/spreadsheetml/2006/main">
  <c r="I18" i="4" l="1"/>
  <c r="I14" i="4"/>
  <c r="I17" i="4"/>
  <c r="I23" i="4"/>
  <c r="I22" i="4"/>
  <c r="I16" i="4"/>
  <c r="I15" i="4"/>
  <c r="F28" i="4"/>
  <c r="F16" i="4"/>
  <c r="F27" i="4"/>
  <c r="F26" i="4"/>
  <c r="T17" i="4"/>
  <c r="Q16" i="4"/>
  <c r="T15" i="4"/>
  <c r="F15" i="4"/>
  <c r="T13" i="4"/>
  <c r="F13" i="4"/>
  <c r="N11" i="4"/>
  <c r="G16" i="4"/>
  <c r="F14" i="4"/>
  <c r="N12" i="4"/>
  <c r="T16" i="4"/>
  <c r="G13" i="4"/>
  <c r="F25" i="4"/>
  <c r="Q17" i="4"/>
  <c r="G17" i="4"/>
  <c r="Q15" i="4"/>
  <c r="T14" i="4"/>
  <c r="G14" i="4"/>
  <c r="Q13" i="4"/>
  <c r="C13" i="4"/>
  <c r="C11" i="4"/>
  <c r="F17" i="4"/>
  <c r="Q14" i="4"/>
  <c r="N13" i="4"/>
  <c r="F24" i="4"/>
  <c r="G15" i="4"/>
  <c r="C12" i="4"/>
  <c r="I24" i="4" l="1"/>
  <c r="J22" i="4"/>
  <c r="K22" i="4" s="1"/>
  <c r="J23" i="4"/>
  <c r="K23" i="4" s="1"/>
  <c r="I19" i="4"/>
  <c r="M19" i="4"/>
  <c r="N19" i="4" s="1"/>
  <c r="C14" i="4"/>
  <c r="Q18" i="4"/>
  <c r="G18" i="4"/>
  <c r="M18" i="4"/>
  <c r="N18" i="4" s="1"/>
  <c r="N14" i="4"/>
  <c r="M17" i="4"/>
  <c r="N17" i="4" s="1"/>
  <c r="F18" i="4"/>
  <c r="T18" i="4"/>
</calcChain>
</file>

<file path=xl/connections.xml><?xml version="1.0" encoding="utf-8"?>
<connections xmlns="http://schemas.openxmlformats.org/spreadsheetml/2006/main">
  <connection id="1" keepAlive="1" name="ThisWorkbookDataModel" description="Data Model" type="5" refreshedVersion="5" minRefreshableVersion="5" background="1">
    <dbPr connection="Data Model Connection" command="Model" commandType="1"/>
    <olapPr sendLocale="1" rowDrillCount="1000"/>
    <extLst>
      <ext xmlns:x15="http://schemas.microsoft.com/office/spreadsheetml/2010/11/main" uri="{DE250136-89BD-433C-8126-D09CA5730AF9}">
        <x15:connection id="" model="1"/>
      </ext>
    </extLst>
  </connection>
  <connection id="2" name="WorksheetConnection_NIDA EXCEL.xlsx!Table1" type="102" refreshedVersion="5" minRefreshableVersion="5">
    <extLst>
      <ext xmlns:x15="http://schemas.microsoft.com/office/spreadsheetml/2010/11/main" uri="{DE250136-89BD-433C-8126-D09CA5730AF9}">
        <x15:connection id="Table1-736cc401-3576-4d8b-beda-e7c5e78d8b4f" autoDelete="1">
          <x15:rangePr sourceName="_xlcn.WorksheetConnection_NIDAEXCEL.xlsxTable1"/>
        </x15:connection>
      </ext>
    </extLst>
  </connection>
</connections>
</file>

<file path=xl/sharedStrings.xml><?xml version="1.0" encoding="utf-8"?>
<sst xmlns="http://schemas.openxmlformats.org/spreadsheetml/2006/main" count="875" uniqueCount="229">
  <si>
    <t>Employee ID</t>
  </si>
  <si>
    <t>Full Name</t>
  </si>
  <si>
    <t>Gender</t>
  </si>
  <si>
    <t>Age</t>
  </si>
  <si>
    <t>Age range</t>
  </si>
  <si>
    <t>Region</t>
  </si>
  <si>
    <t>Job Title</t>
  </si>
  <si>
    <t>Department</t>
  </si>
  <si>
    <t>Manager/Supervisor</t>
  </si>
  <si>
    <t>Date of Hire</t>
  </si>
  <si>
    <t>Employment Status</t>
  </si>
  <si>
    <t>Work Location</t>
  </si>
  <si>
    <t>Salary</t>
  </si>
  <si>
    <t>Pay Grade</t>
  </si>
  <si>
    <t>Bonus/Allowances</t>
  </si>
  <si>
    <t>Insurance Details</t>
  </si>
  <si>
    <t>Leave Taken</t>
  </si>
  <si>
    <t>Performance Rating</t>
  </si>
  <si>
    <t>Training Programs Attended</t>
  </si>
  <si>
    <t>Skills</t>
  </si>
  <si>
    <t>Certifications</t>
  </si>
  <si>
    <t>Lori Nguyen</t>
  </si>
  <si>
    <t>Female</t>
  </si>
  <si>
    <t>18-25</t>
  </si>
  <si>
    <t>East</t>
  </si>
  <si>
    <t>Manager</t>
  </si>
  <si>
    <t>Finance</t>
  </si>
  <si>
    <t>Luis Reynolds</t>
  </si>
  <si>
    <t>2019-03-15</t>
  </si>
  <si>
    <t>Full-Time</t>
  </si>
  <si>
    <t>Head Office</t>
  </si>
  <si>
    <t>C</t>
  </si>
  <si>
    <t>Health</t>
  </si>
  <si>
    <t>Leadership Training</t>
  </si>
  <si>
    <t>Design</t>
  </si>
  <si>
    <t>Certified Professional</t>
  </si>
  <si>
    <t>Gary Garcia</t>
  </si>
  <si>
    <t>Male</t>
  </si>
  <si>
    <t>26-35</t>
  </si>
  <si>
    <t>Central</t>
  </si>
  <si>
    <t>Designer</t>
  </si>
  <si>
    <t>HR</t>
  </si>
  <si>
    <t>Ashley Simmons MD</t>
  </si>
  <si>
    <t>2022-12-20</t>
  </si>
  <si>
    <t>Branch Office</t>
  </si>
  <si>
    <t>B</t>
  </si>
  <si>
    <t>None</t>
  </si>
  <si>
    <t>Excel Workshop</t>
  </si>
  <si>
    <t>Jeremy Nguyen</t>
  </si>
  <si>
    <t>West</t>
  </si>
  <si>
    <t>HR Specialist</t>
  </si>
  <si>
    <t>Marketing</t>
  </si>
  <si>
    <t>Cassandra Duncan</t>
  </si>
  <si>
    <t>2022-08-10</t>
  </si>
  <si>
    <t>Remote</t>
  </si>
  <si>
    <t>D</t>
  </si>
  <si>
    <t>Management</t>
  </si>
  <si>
    <t>Advanced Training</t>
  </si>
  <si>
    <t>Kimberly Jones</t>
  </si>
  <si>
    <t>36-45</t>
  </si>
  <si>
    <t>Operations</t>
  </si>
  <si>
    <t>Janet Harris</t>
  </si>
  <si>
    <t>2024-09-03</t>
  </si>
  <si>
    <t>Contract</t>
  </si>
  <si>
    <t>A</t>
  </si>
  <si>
    <t>Health + Dental</t>
  </si>
  <si>
    <t>Python</t>
  </si>
  <si>
    <t>Anthony Gates</t>
  </si>
  <si>
    <t>56 &lt;</t>
  </si>
  <si>
    <t>Mr. Frank Clay</t>
  </si>
  <si>
    <t>2019-03-14</t>
  </si>
  <si>
    <t>Courtney Foster</t>
  </si>
  <si>
    <t>Developer</t>
  </si>
  <si>
    <t>Dorothy Price</t>
  </si>
  <si>
    <t>2017-01-23</t>
  </si>
  <si>
    <t>Communication</t>
  </si>
  <si>
    <t>Catherine Hall</t>
  </si>
  <si>
    <t>Michele Sexton</t>
  </si>
  <si>
    <t>2024-08-17</t>
  </si>
  <si>
    <t>Deanna Ball</t>
  </si>
  <si>
    <t>South</t>
  </si>
  <si>
    <t>IT</t>
  </si>
  <si>
    <t>Richard Schmidt</t>
  </si>
  <si>
    <t>2014-12-09</t>
  </si>
  <si>
    <t>Candace Nelson</t>
  </si>
  <si>
    <t>Teresa Pearson</t>
  </si>
  <si>
    <t>2021-06-28</t>
  </si>
  <si>
    <t>Mandy Davis</t>
  </si>
  <si>
    <t>Laura Hart</t>
  </si>
  <si>
    <t>2018-05-20</t>
  </si>
  <si>
    <t>Matthew Powell</t>
  </si>
  <si>
    <t>Andrea May</t>
  </si>
  <si>
    <t>2017-02-13</t>
  </si>
  <si>
    <t>Bruce Nelson</t>
  </si>
  <si>
    <t>Casey Martin</t>
  </si>
  <si>
    <t>2024-05-05</t>
  </si>
  <si>
    <t>Excel</t>
  </si>
  <si>
    <t>Dawn Cole</t>
  </si>
  <si>
    <t>46-55</t>
  </si>
  <si>
    <t>Amber Allen</t>
  </si>
  <si>
    <t>2022-04-19</t>
  </si>
  <si>
    <t>Tanner Morse</t>
  </si>
  <si>
    <t>North</t>
  </si>
  <si>
    <t>Adam Johnson</t>
  </si>
  <si>
    <t>2015-11-16</t>
  </si>
  <si>
    <t>Jose Griffin</t>
  </si>
  <si>
    <t>Nicole Dominguez</t>
  </si>
  <si>
    <t>2023-09-09</t>
  </si>
  <si>
    <t>Daniel Hawkins</t>
  </si>
  <si>
    <t>Andrew Best</t>
  </si>
  <si>
    <t>2017-12-12</t>
  </si>
  <si>
    <t>Part-Time</t>
  </si>
  <si>
    <t>Elaine Mcclain</t>
  </si>
  <si>
    <t>Gabrielle Rodriguez</t>
  </si>
  <si>
    <t>2017-03-10</t>
  </si>
  <si>
    <t>Allison Harvey</t>
  </si>
  <si>
    <t>2019-03-04</t>
  </si>
  <si>
    <t>Thomas Kramer</t>
  </si>
  <si>
    <t>Tristan Mejia</t>
  </si>
  <si>
    <t>2022-11-20</t>
  </si>
  <si>
    <t>Kevin Whitaker</t>
  </si>
  <si>
    <t>Analyst</t>
  </si>
  <si>
    <t>Mary Welch</t>
  </si>
  <si>
    <t>2021-03-02</t>
  </si>
  <si>
    <t>Dustin Carter</t>
  </si>
  <si>
    <t>Douglas Miles</t>
  </si>
  <si>
    <t>2021-08-01</t>
  </si>
  <si>
    <t>Nicole Williamson</t>
  </si>
  <si>
    <t>Jessica Fleming</t>
  </si>
  <si>
    <t>2015-08-14</t>
  </si>
  <si>
    <t>Matthew Knight</t>
  </si>
  <si>
    <t>Christine Lee</t>
  </si>
  <si>
    <t>2015-10-21</t>
  </si>
  <si>
    <t>Donna Jones</t>
  </si>
  <si>
    <t>Mario Smith DVM</t>
  </si>
  <si>
    <t>2015-03-14</t>
  </si>
  <si>
    <t>Carolyn Bullock</t>
  </si>
  <si>
    <t>Joseph Francis</t>
  </si>
  <si>
    <t>2024-05-22</t>
  </si>
  <si>
    <t>Wendy Gomez</t>
  </si>
  <si>
    <t>Sarah Young</t>
  </si>
  <si>
    <t>2017-03-19</t>
  </si>
  <si>
    <t>Michael Thomas</t>
  </si>
  <si>
    <t>Aaron Hart</t>
  </si>
  <si>
    <t>2021-09-15</t>
  </si>
  <si>
    <t>Kevin Bell</t>
  </si>
  <si>
    <t>Brian Boyd</t>
  </si>
  <si>
    <t>2022-05-09</t>
  </si>
  <si>
    <t>Richard Landry</t>
  </si>
  <si>
    <t>Steven Krueger</t>
  </si>
  <si>
    <t>2017-06-22</t>
  </si>
  <si>
    <t>George Hurley</t>
  </si>
  <si>
    <t>Debra Williams</t>
  </si>
  <si>
    <t>2020-11-28</t>
  </si>
  <si>
    <t>Mark Lopez</t>
  </si>
  <si>
    <t>Karen Mitchell</t>
  </si>
  <si>
    <t>2015-08-30</t>
  </si>
  <si>
    <t>Robert Williams</t>
  </si>
  <si>
    <t>Joseph Sanders</t>
  </si>
  <si>
    <t>2018-10-27</t>
  </si>
  <si>
    <t>Mary Schmidt</t>
  </si>
  <si>
    <t>Shelly George</t>
  </si>
  <si>
    <t>2018-08-26</t>
  </si>
  <si>
    <t>Mary Martinez</t>
  </si>
  <si>
    <t>Nicole Houston</t>
  </si>
  <si>
    <t>2023-07-24</t>
  </si>
  <si>
    <t>Paul Hall</t>
  </si>
  <si>
    <t>Kristin Shaffer</t>
  </si>
  <si>
    <t>2018-07-09</t>
  </si>
  <si>
    <t>Samantha Foster</t>
  </si>
  <si>
    <t>Joel Aguilar</t>
  </si>
  <si>
    <t>2016-12-21</t>
  </si>
  <si>
    <t>Timothy Aguilar</t>
  </si>
  <si>
    <t>Michael Wade</t>
  </si>
  <si>
    <t>2019-06-27</t>
  </si>
  <si>
    <t>Charles Andrews</t>
  </si>
  <si>
    <t>Jessica Walsh</t>
  </si>
  <si>
    <t>2021-08-27</t>
  </si>
  <si>
    <t>Veronica Nelson</t>
  </si>
  <si>
    <t>Kelly Mack</t>
  </si>
  <si>
    <t>2017-05-28</t>
  </si>
  <si>
    <t>Chris Sanchez</t>
  </si>
  <si>
    <t>John Conley</t>
  </si>
  <si>
    <t>2022-01-30</t>
  </si>
  <si>
    <t>Cassie Galvan</t>
  </si>
  <si>
    <t>Aaron Baker</t>
  </si>
  <si>
    <t>2017-04-20</t>
  </si>
  <si>
    <t>Jessica Jones</t>
  </si>
  <si>
    <t>Christopher Bass</t>
  </si>
  <si>
    <t>2019-07-22</t>
  </si>
  <si>
    <t>Emily Walker</t>
  </si>
  <si>
    <t>Sean Tucker PhD</t>
  </si>
  <si>
    <t>2018-11-29</t>
  </si>
  <si>
    <t>Vickie Lewis</t>
  </si>
  <si>
    <t>Jacob Scott</t>
  </si>
  <si>
    <t>2022-11-14</t>
  </si>
  <si>
    <t>Alexis Clark</t>
  </si>
  <si>
    <t>Joel Park</t>
  </si>
  <si>
    <t>2016-02-23</t>
  </si>
  <si>
    <t>Robert Davis</t>
  </si>
  <si>
    <t>Russell Marshall</t>
  </si>
  <si>
    <t>2018-05-18</t>
  </si>
  <si>
    <t>Daniel Brown MD</t>
  </si>
  <si>
    <t>James Holden</t>
  </si>
  <si>
    <t>2024-03-09</t>
  </si>
  <si>
    <t>Anna Payne</t>
  </si>
  <si>
    <t>Thomas Murphy</t>
  </si>
  <si>
    <t>2024-03-27</t>
  </si>
  <si>
    <t>Rhonda Pena</t>
  </si>
  <si>
    <t>Mark Abbott</t>
  </si>
  <si>
    <t>2019-12-23</t>
  </si>
  <si>
    <t>Nicole Gonzalez</t>
  </si>
  <si>
    <t>Robin Lynch</t>
  </si>
  <si>
    <t>2016-08-25</t>
  </si>
  <si>
    <t>Row Labels</t>
  </si>
  <si>
    <t>Grand Total</t>
  </si>
  <si>
    <t>Count of Full Name</t>
  </si>
  <si>
    <t>Number of employees to employment status</t>
  </si>
  <si>
    <t>Total</t>
  </si>
  <si>
    <t>Sum of Salary</t>
  </si>
  <si>
    <t>Salaries to departments</t>
  </si>
  <si>
    <t>Column Labels</t>
  </si>
  <si>
    <t>Age range to gender</t>
  </si>
  <si>
    <t>Workplace</t>
  </si>
  <si>
    <t>Sum of Leave Taken</t>
  </si>
  <si>
    <t xml:space="preserve">TOTAL </t>
  </si>
  <si>
    <t>Regions</t>
  </si>
  <si>
    <t>Departments</t>
  </si>
  <si>
    <t>Average of Performance Rating</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</si>
</sst>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8">
    <font>
      <sz val="11"/>
      <color theme="1"/>
      <name val="Calibri"/>
      <family val="2"/>
      <scheme val="minor"/>
    </font>
    <font>
      <sz val="11"/>
      <color theme="1"/>
      <name val="Kulim Park"/>
    </font>
    <font>
      <b/>
      <sz val="11"/>
      <color theme="0" tint="-4.9989318521683403E-2"/>
      <name val="Kulim Park"/>
    </font>
    <font>
      <sz val="11"/>
      <color theme="0" tint="-4.9989318521683403E-2"/>
      <name val="Kulim Park"/>
    </font>
    <font>
      <sz val="11"/>
      <color theme="1"/>
      <name val="Calibri"/>
      <family val="2"/>
      <scheme val="minor"/>
    </font>
    <font>
      <b/>
      <sz val="11"/>
      <color theme="0"/>
      <name val="Calibri"/>
      <family val="2"/>
      <scheme val="minor"/>
    </font>
    <font>
      <b/>
      <sz val="11"/>
      <color theme="1"/>
      <name val="Kulim Park"/>
    </font>
    <font>
      <b/>
      <sz val="11"/>
      <color theme="0"/>
      <name val="Kulim Park"/>
    </font>
  </fonts>
  <fills count="6">
    <fill>
      <patternFill patternType="none"/>
    </fill>
    <fill>
      <patternFill patternType="gray125"/>
    </fill>
    <fill>
      <patternFill patternType="solid">
        <fgColor rgb="FFFFCCFF"/>
        <bgColor indexed="64"/>
      </patternFill>
    </fill>
    <fill>
      <patternFill patternType="solid">
        <fgColor rgb="FF282828"/>
        <bgColor indexed="64"/>
      </patternFill>
    </fill>
    <fill>
      <patternFill patternType="solid">
        <fgColor theme="1"/>
        <bgColor indexed="64"/>
      </patternFill>
    </fill>
    <fill>
      <patternFill patternType="solid">
        <fgColor theme="0"/>
        <bgColor indexed="64"/>
      </patternFill>
    </fill>
  </fills>
  <borders count="2">
    <border>
      <left/>
      <right/>
      <top/>
      <bottom/>
      <diagonal/>
    </border>
    <border>
      <left/>
      <right/>
      <top style="thin">
        <color theme="1" tint="0.499984740745262"/>
      </top>
      <bottom style="thin">
        <color theme="1" tint="0.499984740745262"/>
      </bottom>
      <diagonal/>
    </border>
  </borders>
  <cellStyleXfs count="2">
    <xf numFmtId="0" fontId="0" fillId="0" borderId="0"/>
    <xf numFmtId="9" fontId="4" fillId="0" borderId="0" applyFont="0" applyFill="0" applyBorder="0" applyAlignment="0" applyProtection="0"/>
  </cellStyleXfs>
  <cellXfs count="22">
    <xf numFmtId="0" fontId="0" fillId="0" borderId="0" xfId="0"/>
    <xf numFmtId="0" fontId="1" fillId="2" borderId="0" xfId="0" applyFont="1" applyFill="1"/>
    <xf numFmtId="0" fontId="0" fillId="2" borderId="0" xfId="0" applyFill="1"/>
    <xf numFmtId="0" fontId="2" fillId="3" borderId="0" xfId="0" applyFont="1" applyFill="1" applyAlignment="1">
      <alignment horizontal="center" vertical="center"/>
    </xf>
    <xf numFmtId="0" fontId="1" fillId="0" borderId="0" xfId="0" applyFont="1" applyAlignment="1">
      <alignment horizontal="center" vertical="center"/>
    </xf>
    <xf numFmtId="0" fontId="3" fillId="3" borderId="1" xfId="0" applyFont="1" applyFill="1" applyBorder="1" applyAlignment="1">
      <alignment horizontal="center" vertical="center"/>
    </xf>
    <xf numFmtId="0" fontId="0" fillId="0" borderId="0" xfId="0" pivotButton="1"/>
    <xf numFmtId="0" fontId="0" fillId="0" borderId="0" xfId="0" applyAlignment="1">
      <alignment horizontal="left"/>
    </xf>
    <xf numFmtId="0" fontId="0" fillId="0" borderId="0" xfId="0" applyNumberFormat="1"/>
    <xf numFmtId="0" fontId="1" fillId="0" borderId="0" xfId="0" applyFont="1"/>
    <xf numFmtId="0" fontId="1" fillId="0" borderId="0" xfId="0" pivotButton="1" applyFont="1"/>
    <xf numFmtId="0" fontId="1" fillId="0" borderId="0" xfId="0" applyFont="1" applyAlignment="1">
      <alignment horizontal="left"/>
    </xf>
    <xf numFmtId="0" fontId="1" fillId="0" borderId="0" xfId="0" applyNumberFormat="1" applyFont="1"/>
    <xf numFmtId="0" fontId="7" fillId="4" borderId="0" xfId="0" applyFont="1" applyFill="1" applyAlignment="1">
      <alignment horizontal="center"/>
    </xf>
    <xf numFmtId="9" fontId="6" fillId="0" borderId="0" xfId="1" applyFont="1"/>
    <xf numFmtId="9" fontId="0" fillId="0" borderId="0" xfId="0" applyNumberFormat="1"/>
    <xf numFmtId="0" fontId="6" fillId="0" borderId="0" xfId="1" applyNumberFormat="1" applyFont="1"/>
    <xf numFmtId="9" fontId="1" fillId="0" borderId="0" xfId="0" applyNumberFormat="1" applyFont="1"/>
    <xf numFmtId="164" fontId="0" fillId="0" borderId="0" xfId="0" applyNumberFormat="1"/>
    <xf numFmtId="0" fontId="5" fillId="5" borderId="0" xfId="0" applyFont="1" applyFill="1" applyAlignment="1"/>
    <xf numFmtId="0" fontId="7" fillId="5" borderId="0" xfId="0" applyFont="1" applyFill="1" applyAlignment="1">
      <alignment horizontal="center"/>
    </xf>
    <xf numFmtId="0" fontId="7" fillId="4" borderId="0" xfId="0" applyFont="1" applyFill="1" applyAlignment="1">
      <alignment horizontal="center"/>
    </xf>
  </cellXfs>
  <cellStyles count="2">
    <cellStyle name="Normal" xfId="0" builtinId="0"/>
    <cellStyle name="Percent" xfId="1" builtinId="5"/>
  </cellStyles>
  <dxfs count="61">
    <dxf>
      <font>
        <name val="Kulim park"/>
        <scheme val="none"/>
      </font>
    </dxf>
    <dxf>
      <font>
        <name val="Kulim park"/>
        <scheme val="none"/>
      </font>
    </dxf>
    <dxf>
      <font>
        <name val="Kulim park"/>
        <scheme val="none"/>
      </font>
    </dxf>
    <dxf>
      <font>
        <name val="Kulim park"/>
        <scheme val="none"/>
      </font>
    </dxf>
    <dxf>
      <font>
        <name val="Kulim park"/>
        <scheme val="none"/>
      </font>
    </dxf>
    <dxf>
      <font>
        <name val="Kulim park"/>
        <scheme val="none"/>
      </font>
    </dxf>
    <dxf>
      <font>
        <name val="Kulim park"/>
        <scheme val="none"/>
      </font>
    </dxf>
    <dxf>
      <font>
        <name val="Kulim park"/>
        <scheme val="none"/>
      </font>
    </dxf>
    <dxf>
      <font>
        <name val="Kulim park"/>
        <scheme val="none"/>
      </font>
    </dxf>
    <dxf>
      <font>
        <name val="Kulim park"/>
        <scheme val="none"/>
      </font>
    </dxf>
    <dxf>
      <font>
        <name val="Kulim park"/>
        <scheme val="none"/>
      </font>
    </dxf>
    <dxf>
      <font>
        <name val="Kulim park"/>
        <scheme val="none"/>
      </font>
    </dxf>
    <dxf>
      <font>
        <name val="Kulim Park"/>
        <scheme val="none"/>
      </font>
    </dxf>
    <dxf>
      <font>
        <name val="Kulim Park"/>
        <scheme val="none"/>
      </font>
    </dxf>
    <dxf>
      <font>
        <name val="Kulim Park"/>
        <scheme val="none"/>
      </font>
    </dxf>
    <dxf>
      <font>
        <name val="Kulim Park"/>
        <scheme val="none"/>
      </font>
    </dxf>
    <dxf>
      <font>
        <name val="Kulim Park"/>
        <scheme val="none"/>
      </font>
    </dxf>
    <dxf>
      <font>
        <name val="Kulim Park"/>
        <scheme val="none"/>
      </font>
    </dxf>
    <dxf>
      <font>
        <name val="Kulim park"/>
        <scheme val="none"/>
      </font>
    </dxf>
    <dxf>
      <font>
        <name val="Kulim park"/>
        <scheme val="none"/>
      </font>
    </dxf>
    <dxf>
      <font>
        <name val="Kulim park"/>
        <scheme val="none"/>
      </font>
    </dxf>
    <dxf>
      <font>
        <name val="Kulim park"/>
        <scheme val="none"/>
      </font>
    </dxf>
    <dxf>
      <font>
        <name val="Kulim park"/>
        <scheme val="none"/>
      </font>
    </dxf>
    <dxf>
      <font>
        <name val="Kulim park"/>
        <scheme val="none"/>
      </font>
    </dxf>
    <dxf>
      <numFmt numFmtId="164" formatCode="0.0"/>
    </dxf>
    <dxf>
      <font>
        <name val="Kulim park"/>
        <scheme val="none"/>
      </font>
    </dxf>
    <dxf>
      <font>
        <name val="Kulim park"/>
        <scheme val="none"/>
      </font>
    </dxf>
    <dxf>
      <font>
        <name val="Kulim park"/>
        <scheme val="none"/>
      </font>
    </dxf>
    <dxf>
      <font>
        <name val="Kulim park"/>
        <scheme val="none"/>
      </font>
    </dxf>
    <dxf>
      <font>
        <name val="Kulim park"/>
        <scheme val="none"/>
      </font>
    </dxf>
    <dxf>
      <font>
        <name val="Kulim park"/>
        <scheme val="none"/>
      </font>
    </dxf>
    <dxf>
      <font>
        <name val="Kulim park"/>
        <scheme val="none"/>
      </font>
    </dxf>
    <dxf>
      <font>
        <name val="Kulim park"/>
        <scheme val="none"/>
      </font>
    </dxf>
    <dxf>
      <font>
        <name val="Kulim park"/>
        <scheme val="none"/>
      </font>
    </dxf>
    <dxf>
      <font>
        <name val="Kulim park"/>
        <scheme val="none"/>
      </font>
    </dxf>
    <dxf>
      <font>
        <name val="Kulim park"/>
        <scheme val="none"/>
      </font>
    </dxf>
    <dxf>
      <font>
        <name val="Kulim park"/>
        <scheme val="none"/>
      </font>
    </dxf>
    <dxf>
      <font>
        <strike val="0"/>
        <outline val="0"/>
        <shadow val="0"/>
        <u val="none"/>
        <vertAlign val="baseline"/>
        <sz val="11"/>
        <color theme="0" tint="-4.9989318521683403E-2"/>
        <name val="Kulim Park"/>
        <scheme val="none"/>
      </font>
      <fill>
        <patternFill patternType="solid">
          <fgColor indexed="64"/>
          <bgColor rgb="FF282828"/>
        </patternFill>
      </fill>
      <alignment horizontal="center" vertical="center" textRotation="0" wrapText="0" indent="0" justifyLastLine="0" shrinkToFit="0" readingOrder="0"/>
      <border diagonalUp="0" diagonalDown="0">
        <left/>
        <right/>
        <top style="thin">
          <color theme="1" tint="0.499984740745262"/>
        </top>
        <bottom style="thin">
          <color theme="1" tint="0.499984740745262"/>
        </bottom>
        <vertical/>
        <horizontal style="thin">
          <color theme="1" tint="0.499984740745262"/>
        </horizontal>
      </border>
    </dxf>
    <dxf>
      <font>
        <strike val="0"/>
        <outline val="0"/>
        <shadow val="0"/>
        <u val="none"/>
        <vertAlign val="baseline"/>
        <sz val="11"/>
        <color theme="0" tint="-4.9989318521683403E-2"/>
        <name val="Kulim Park"/>
        <scheme val="none"/>
      </font>
      <fill>
        <patternFill patternType="solid">
          <fgColor indexed="64"/>
          <bgColor rgb="FF282828"/>
        </patternFill>
      </fill>
      <alignment horizontal="center" vertical="center" textRotation="0" wrapText="0" indent="0" justifyLastLine="0" shrinkToFit="0" readingOrder="0"/>
      <border diagonalUp="0" diagonalDown="0">
        <left/>
        <right/>
        <top style="thin">
          <color theme="1" tint="0.499984740745262"/>
        </top>
        <bottom style="thin">
          <color theme="1" tint="0.499984740745262"/>
        </bottom>
        <vertical/>
        <horizontal style="thin">
          <color theme="1" tint="0.499984740745262"/>
        </horizontal>
      </border>
    </dxf>
    <dxf>
      <font>
        <strike val="0"/>
        <outline val="0"/>
        <shadow val="0"/>
        <u val="none"/>
        <vertAlign val="baseline"/>
        <sz val="11"/>
        <color theme="0" tint="-4.9989318521683403E-2"/>
        <name val="Kulim Park"/>
        <scheme val="none"/>
      </font>
      <fill>
        <patternFill patternType="solid">
          <fgColor indexed="64"/>
          <bgColor rgb="FF282828"/>
        </patternFill>
      </fill>
      <alignment horizontal="center" vertical="center" textRotation="0" wrapText="0" indent="0" justifyLastLine="0" shrinkToFit="0" readingOrder="0"/>
      <border diagonalUp="0" diagonalDown="0">
        <left/>
        <right/>
        <top style="thin">
          <color theme="1" tint="0.499984740745262"/>
        </top>
        <bottom style="thin">
          <color theme="1" tint="0.499984740745262"/>
        </bottom>
        <vertical/>
        <horizontal style="thin">
          <color theme="1" tint="0.499984740745262"/>
        </horizontal>
      </border>
    </dxf>
    <dxf>
      <font>
        <strike val="0"/>
        <outline val="0"/>
        <shadow val="0"/>
        <u val="none"/>
        <vertAlign val="baseline"/>
        <sz val="11"/>
        <color theme="0" tint="-4.9989318521683403E-2"/>
        <name val="Kulim Park"/>
        <scheme val="none"/>
      </font>
      <fill>
        <patternFill patternType="solid">
          <fgColor indexed="64"/>
          <bgColor rgb="FF282828"/>
        </patternFill>
      </fill>
      <alignment horizontal="center" vertical="center" textRotation="0" wrapText="0" indent="0" justifyLastLine="0" shrinkToFit="0" readingOrder="0"/>
      <border diagonalUp="0" diagonalDown="0">
        <left/>
        <right/>
        <top style="thin">
          <color theme="1" tint="0.499984740745262"/>
        </top>
        <bottom style="thin">
          <color theme="1" tint="0.499984740745262"/>
        </bottom>
        <vertical/>
        <horizontal style="thin">
          <color theme="1" tint="0.499984740745262"/>
        </horizontal>
      </border>
    </dxf>
    <dxf>
      <font>
        <strike val="0"/>
        <outline val="0"/>
        <shadow val="0"/>
        <u val="none"/>
        <vertAlign val="baseline"/>
        <sz val="11"/>
        <color theme="0" tint="-4.9989318521683403E-2"/>
        <name val="Kulim Park"/>
        <scheme val="none"/>
      </font>
      <fill>
        <patternFill patternType="solid">
          <fgColor indexed="64"/>
          <bgColor rgb="FF282828"/>
        </patternFill>
      </fill>
      <alignment horizontal="center" vertical="center" textRotation="0" wrapText="0" indent="0" justifyLastLine="0" shrinkToFit="0" readingOrder="0"/>
      <border diagonalUp="0" diagonalDown="0">
        <left/>
        <right/>
        <top style="thin">
          <color theme="1" tint="0.499984740745262"/>
        </top>
        <bottom style="thin">
          <color theme="1" tint="0.499984740745262"/>
        </bottom>
        <vertical/>
        <horizontal style="thin">
          <color theme="1" tint="0.499984740745262"/>
        </horizontal>
      </border>
    </dxf>
    <dxf>
      <font>
        <strike val="0"/>
        <outline val="0"/>
        <shadow val="0"/>
        <u val="none"/>
        <vertAlign val="baseline"/>
        <sz val="11"/>
        <color theme="0" tint="-4.9989318521683403E-2"/>
        <name val="Kulim Park"/>
        <scheme val="none"/>
      </font>
      <fill>
        <patternFill patternType="solid">
          <fgColor indexed="64"/>
          <bgColor rgb="FF282828"/>
        </patternFill>
      </fill>
      <alignment horizontal="center" vertical="center" textRotation="0" wrapText="0" indent="0" justifyLastLine="0" shrinkToFit="0" readingOrder="0"/>
      <border diagonalUp="0" diagonalDown="0">
        <left/>
        <right/>
        <top style="thin">
          <color theme="1" tint="0.499984740745262"/>
        </top>
        <bottom style="thin">
          <color theme="1" tint="0.499984740745262"/>
        </bottom>
        <vertical/>
        <horizontal style="thin">
          <color theme="1" tint="0.499984740745262"/>
        </horizontal>
      </border>
    </dxf>
    <dxf>
      <font>
        <strike val="0"/>
        <outline val="0"/>
        <shadow val="0"/>
        <u val="none"/>
        <vertAlign val="baseline"/>
        <sz val="11"/>
        <color theme="0" tint="-4.9989318521683403E-2"/>
        <name val="Kulim Park"/>
        <scheme val="none"/>
      </font>
      <fill>
        <patternFill patternType="solid">
          <fgColor indexed="64"/>
          <bgColor rgb="FF282828"/>
        </patternFill>
      </fill>
      <alignment horizontal="center" vertical="center" textRotation="0" wrapText="0" indent="0" justifyLastLine="0" shrinkToFit="0" readingOrder="0"/>
      <border diagonalUp="0" diagonalDown="0">
        <left/>
        <right/>
        <top style="thin">
          <color theme="1" tint="0.499984740745262"/>
        </top>
        <bottom style="thin">
          <color theme="1" tint="0.499984740745262"/>
        </bottom>
        <vertical/>
        <horizontal style="thin">
          <color theme="1" tint="0.499984740745262"/>
        </horizontal>
      </border>
    </dxf>
    <dxf>
      <font>
        <strike val="0"/>
        <outline val="0"/>
        <shadow val="0"/>
        <u val="none"/>
        <vertAlign val="baseline"/>
        <sz val="11"/>
        <color theme="0" tint="-4.9989318521683403E-2"/>
        <name val="Kulim Park"/>
        <scheme val="none"/>
      </font>
      <fill>
        <patternFill patternType="solid">
          <fgColor indexed="64"/>
          <bgColor rgb="FF282828"/>
        </patternFill>
      </fill>
      <alignment horizontal="center" vertical="center" textRotation="0" wrapText="0" indent="0" justifyLastLine="0" shrinkToFit="0" readingOrder="0"/>
      <border diagonalUp="0" diagonalDown="0">
        <left/>
        <right/>
        <top style="thin">
          <color theme="1" tint="0.499984740745262"/>
        </top>
        <bottom style="thin">
          <color theme="1" tint="0.499984740745262"/>
        </bottom>
        <vertical/>
        <horizontal style="thin">
          <color theme="1" tint="0.499984740745262"/>
        </horizontal>
      </border>
    </dxf>
    <dxf>
      <font>
        <strike val="0"/>
        <outline val="0"/>
        <shadow val="0"/>
        <u val="none"/>
        <vertAlign val="baseline"/>
        <sz val="11"/>
        <color theme="0" tint="-4.9989318521683403E-2"/>
        <name val="Kulim Park"/>
        <scheme val="none"/>
      </font>
      <fill>
        <patternFill patternType="solid">
          <fgColor indexed="64"/>
          <bgColor rgb="FF282828"/>
        </patternFill>
      </fill>
      <alignment horizontal="center" vertical="center" textRotation="0" wrapText="0" indent="0" justifyLastLine="0" shrinkToFit="0" readingOrder="0"/>
      <border diagonalUp="0" diagonalDown="0">
        <left/>
        <right/>
        <top style="thin">
          <color theme="1" tint="0.499984740745262"/>
        </top>
        <bottom style="thin">
          <color theme="1" tint="0.499984740745262"/>
        </bottom>
        <vertical/>
        <horizontal style="thin">
          <color theme="1" tint="0.499984740745262"/>
        </horizontal>
      </border>
    </dxf>
    <dxf>
      <font>
        <strike val="0"/>
        <outline val="0"/>
        <shadow val="0"/>
        <u val="none"/>
        <vertAlign val="baseline"/>
        <sz val="11"/>
        <color theme="0" tint="-4.9989318521683403E-2"/>
        <name val="Kulim Park"/>
        <scheme val="none"/>
      </font>
      <fill>
        <patternFill patternType="solid">
          <fgColor indexed="64"/>
          <bgColor rgb="FF282828"/>
        </patternFill>
      </fill>
      <alignment horizontal="center" vertical="center" textRotation="0" wrapText="0" indent="0" justifyLastLine="0" shrinkToFit="0" readingOrder="0"/>
      <border diagonalUp="0" diagonalDown="0">
        <left/>
        <right/>
        <top style="thin">
          <color theme="1" tint="0.499984740745262"/>
        </top>
        <bottom style="thin">
          <color theme="1" tint="0.499984740745262"/>
        </bottom>
        <vertical/>
        <horizontal style="thin">
          <color theme="1" tint="0.499984740745262"/>
        </horizontal>
      </border>
    </dxf>
    <dxf>
      <font>
        <strike val="0"/>
        <outline val="0"/>
        <shadow val="0"/>
        <u val="none"/>
        <vertAlign val="baseline"/>
        <sz val="11"/>
        <color theme="0" tint="-4.9989318521683403E-2"/>
        <name val="Kulim Park"/>
        <scheme val="none"/>
      </font>
      <fill>
        <patternFill patternType="solid">
          <fgColor indexed="64"/>
          <bgColor rgb="FF282828"/>
        </patternFill>
      </fill>
      <alignment horizontal="center" vertical="center" textRotation="0" wrapText="0" indent="0" justifyLastLine="0" shrinkToFit="0" readingOrder="0"/>
      <border diagonalUp="0" diagonalDown="0">
        <left/>
        <right/>
        <top style="thin">
          <color theme="1" tint="0.499984740745262"/>
        </top>
        <bottom style="thin">
          <color theme="1" tint="0.499984740745262"/>
        </bottom>
        <vertical/>
        <horizontal style="thin">
          <color theme="1" tint="0.499984740745262"/>
        </horizontal>
      </border>
    </dxf>
    <dxf>
      <font>
        <strike val="0"/>
        <outline val="0"/>
        <shadow val="0"/>
        <u val="none"/>
        <vertAlign val="baseline"/>
        <sz val="11"/>
        <color theme="0" tint="-4.9989318521683403E-2"/>
        <name val="Kulim Park"/>
        <scheme val="none"/>
      </font>
      <fill>
        <patternFill patternType="solid">
          <fgColor indexed="64"/>
          <bgColor rgb="FF282828"/>
        </patternFill>
      </fill>
      <alignment horizontal="center" vertical="center" textRotation="0" wrapText="0" indent="0" justifyLastLine="0" shrinkToFit="0" readingOrder="0"/>
      <border diagonalUp="0" diagonalDown="0">
        <left/>
        <right/>
        <top style="thin">
          <color theme="1" tint="0.499984740745262"/>
        </top>
        <bottom style="thin">
          <color theme="1" tint="0.499984740745262"/>
        </bottom>
        <vertical/>
        <horizontal style="thin">
          <color theme="1" tint="0.499984740745262"/>
        </horizontal>
      </border>
    </dxf>
    <dxf>
      <font>
        <strike val="0"/>
        <outline val="0"/>
        <shadow val="0"/>
        <u val="none"/>
        <vertAlign val="baseline"/>
        <sz val="11"/>
        <color theme="0" tint="-4.9989318521683403E-2"/>
        <name val="Kulim Park"/>
        <scheme val="none"/>
      </font>
      <fill>
        <patternFill patternType="solid">
          <fgColor indexed="64"/>
          <bgColor rgb="FF282828"/>
        </patternFill>
      </fill>
      <alignment horizontal="center" vertical="center" textRotation="0" wrapText="0" indent="0" justifyLastLine="0" shrinkToFit="0" readingOrder="0"/>
      <border diagonalUp="0" diagonalDown="0">
        <left/>
        <right/>
        <top style="thin">
          <color theme="1" tint="0.499984740745262"/>
        </top>
        <bottom style="thin">
          <color theme="1" tint="0.499984740745262"/>
        </bottom>
        <vertical/>
        <horizontal style="thin">
          <color theme="1" tint="0.499984740745262"/>
        </horizontal>
      </border>
    </dxf>
    <dxf>
      <font>
        <strike val="0"/>
        <outline val="0"/>
        <shadow val="0"/>
        <u val="none"/>
        <vertAlign val="baseline"/>
        <sz val="11"/>
        <color theme="0" tint="-4.9989318521683403E-2"/>
        <name val="Kulim Park"/>
        <scheme val="none"/>
      </font>
      <fill>
        <patternFill patternType="solid">
          <fgColor indexed="64"/>
          <bgColor rgb="FF282828"/>
        </patternFill>
      </fill>
      <alignment horizontal="center" vertical="center" textRotation="0" wrapText="0" indent="0" justifyLastLine="0" shrinkToFit="0" readingOrder="0"/>
      <border diagonalUp="0" diagonalDown="0">
        <left/>
        <right/>
        <top style="thin">
          <color theme="1" tint="0.499984740745262"/>
        </top>
        <bottom style="thin">
          <color theme="1" tint="0.499984740745262"/>
        </bottom>
        <vertical/>
        <horizontal style="thin">
          <color theme="1" tint="0.499984740745262"/>
        </horizontal>
      </border>
    </dxf>
    <dxf>
      <font>
        <strike val="0"/>
        <outline val="0"/>
        <shadow val="0"/>
        <u val="none"/>
        <vertAlign val="baseline"/>
        <sz val="11"/>
        <color theme="0" tint="-4.9989318521683403E-2"/>
        <name val="Kulim Park"/>
        <scheme val="none"/>
      </font>
      <fill>
        <patternFill patternType="solid">
          <fgColor indexed="64"/>
          <bgColor rgb="FF282828"/>
        </patternFill>
      </fill>
      <alignment horizontal="center" vertical="center" textRotation="0" wrapText="0" indent="0" justifyLastLine="0" shrinkToFit="0" readingOrder="0"/>
      <border diagonalUp="0" diagonalDown="0">
        <left/>
        <right/>
        <top style="thin">
          <color theme="1" tint="0.499984740745262"/>
        </top>
        <bottom style="thin">
          <color theme="1" tint="0.499984740745262"/>
        </bottom>
        <vertical/>
        <horizontal style="thin">
          <color theme="1" tint="0.499984740745262"/>
        </horizontal>
      </border>
    </dxf>
    <dxf>
      <font>
        <strike val="0"/>
        <outline val="0"/>
        <shadow val="0"/>
        <u val="none"/>
        <vertAlign val="baseline"/>
        <sz val="11"/>
        <color theme="0" tint="-4.9989318521683403E-2"/>
        <name val="Kulim Park"/>
        <scheme val="none"/>
      </font>
      <fill>
        <patternFill patternType="solid">
          <fgColor indexed="64"/>
          <bgColor rgb="FF282828"/>
        </patternFill>
      </fill>
      <alignment horizontal="center" vertical="center" textRotation="0" wrapText="0" indent="0" justifyLastLine="0" shrinkToFit="0" readingOrder="0"/>
      <border diagonalUp="0" diagonalDown="0">
        <left/>
        <right/>
        <top style="thin">
          <color theme="1" tint="0.499984740745262"/>
        </top>
        <bottom style="thin">
          <color theme="1" tint="0.499984740745262"/>
        </bottom>
        <vertical/>
        <horizontal style="thin">
          <color theme="1" tint="0.499984740745262"/>
        </horizontal>
      </border>
    </dxf>
    <dxf>
      <font>
        <strike val="0"/>
        <outline val="0"/>
        <shadow val="0"/>
        <u val="none"/>
        <vertAlign val="baseline"/>
        <sz val="11"/>
        <color theme="0" tint="-4.9989318521683403E-2"/>
        <name val="Kulim Park"/>
        <scheme val="none"/>
      </font>
      <fill>
        <patternFill patternType="solid">
          <fgColor indexed="64"/>
          <bgColor rgb="FF282828"/>
        </patternFill>
      </fill>
      <alignment horizontal="center" vertical="center" textRotation="0" wrapText="0" indent="0" justifyLastLine="0" shrinkToFit="0" readingOrder="0"/>
      <border diagonalUp="0" diagonalDown="0">
        <left/>
        <right/>
        <top style="thin">
          <color theme="1" tint="0.499984740745262"/>
        </top>
        <bottom style="thin">
          <color theme="1" tint="0.499984740745262"/>
        </bottom>
        <vertical/>
        <horizontal style="thin">
          <color theme="1" tint="0.499984740745262"/>
        </horizontal>
      </border>
    </dxf>
    <dxf>
      <font>
        <strike val="0"/>
        <outline val="0"/>
        <shadow val="0"/>
        <u val="none"/>
        <vertAlign val="baseline"/>
        <sz val="11"/>
        <color theme="0" tint="-4.9989318521683403E-2"/>
        <name val="Kulim Park"/>
        <scheme val="none"/>
      </font>
      <fill>
        <patternFill patternType="solid">
          <fgColor indexed="64"/>
          <bgColor rgb="FF282828"/>
        </patternFill>
      </fill>
      <alignment horizontal="center" vertical="center" textRotation="0" wrapText="0" indent="0" justifyLastLine="0" shrinkToFit="0" readingOrder="0"/>
      <border diagonalUp="0" diagonalDown="0">
        <left/>
        <right/>
        <top style="thin">
          <color theme="1" tint="0.499984740745262"/>
        </top>
        <bottom style="thin">
          <color theme="1" tint="0.499984740745262"/>
        </bottom>
        <vertical/>
        <horizontal style="thin">
          <color theme="1" tint="0.499984740745262"/>
        </horizontal>
      </border>
    </dxf>
    <dxf>
      <font>
        <strike val="0"/>
        <outline val="0"/>
        <shadow val="0"/>
        <u val="none"/>
        <vertAlign val="baseline"/>
        <sz val="11"/>
        <color theme="0" tint="-4.9989318521683403E-2"/>
        <name val="Kulim Park"/>
        <scheme val="none"/>
      </font>
      <fill>
        <patternFill patternType="solid">
          <fgColor indexed="64"/>
          <bgColor rgb="FF282828"/>
        </patternFill>
      </fill>
      <alignment horizontal="center" vertical="center" textRotation="0" wrapText="0" indent="0" justifyLastLine="0" shrinkToFit="0" readingOrder="0"/>
      <border diagonalUp="0" diagonalDown="0">
        <left/>
        <right/>
        <top style="thin">
          <color theme="1" tint="0.499984740745262"/>
        </top>
        <bottom style="thin">
          <color theme="1" tint="0.499984740745262"/>
        </bottom>
        <vertical/>
        <horizontal style="thin">
          <color theme="1" tint="0.499984740745262"/>
        </horizontal>
      </border>
    </dxf>
    <dxf>
      <font>
        <strike val="0"/>
        <outline val="0"/>
        <shadow val="0"/>
        <u val="none"/>
        <vertAlign val="baseline"/>
        <sz val="11"/>
        <color theme="0" tint="-4.9989318521683403E-2"/>
        <name val="Kulim Park"/>
        <scheme val="none"/>
      </font>
      <fill>
        <patternFill patternType="solid">
          <fgColor indexed="64"/>
          <bgColor rgb="FF282828"/>
        </patternFill>
      </fill>
      <alignment horizontal="center" vertical="center" textRotation="0" wrapText="0" indent="0" justifyLastLine="0" shrinkToFit="0" readingOrder="0"/>
      <border diagonalUp="0" diagonalDown="0" outline="0">
        <left/>
        <right/>
        <top style="thin">
          <color theme="1" tint="0.499984740745262"/>
        </top>
        <bottom style="thin">
          <color theme="1" tint="0.499984740745262"/>
        </bottom>
      </border>
    </dxf>
    <dxf>
      <font>
        <strike val="0"/>
        <outline val="0"/>
        <shadow val="0"/>
        <u val="none"/>
        <vertAlign val="baseline"/>
        <sz val="11"/>
        <color theme="0" tint="-4.9989318521683403E-2"/>
        <name val="Kulim Park"/>
        <scheme val="none"/>
      </font>
      <numFmt numFmtId="0" formatCode="General"/>
      <fill>
        <patternFill patternType="solid">
          <fgColor indexed="64"/>
          <bgColor rgb="FF282828"/>
        </patternFill>
      </fill>
      <alignment horizontal="center" vertical="center" textRotation="0" wrapText="0" indent="0" justifyLastLine="0" shrinkToFit="0" readingOrder="0"/>
      <border diagonalUp="0" diagonalDown="0" outline="0">
        <left/>
        <right/>
        <top style="thin">
          <color theme="1" tint="0.499984740745262"/>
        </top>
        <bottom style="thin">
          <color theme="1" tint="0.499984740745262"/>
        </bottom>
      </border>
    </dxf>
    <dxf>
      <font>
        <strike val="0"/>
        <outline val="0"/>
        <shadow val="0"/>
        <u val="none"/>
        <vertAlign val="baseline"/>
        <sz val="11"/>
        <color theme="0" tint="-4.9989318521683403E-2"/>
        <name val="Kulim Park"/>
        <scheme val="none"/>
      </font>
      <fill>
        <patternFill patternType="solid">
          <fgColor indexed="64"/>
          <bgColor rgb="FF282828"/>
        </patternFill>
      </fill>
      <alignment horizontal="center" vertical="center" textRotation="0" wrapText="0" indent="0" justifyLastLine="0" shrinkToFit="0" readingOrder="0"/>
    </dxf>
    <dxf>
      <font>
        <b/>
        <strike val="0"/>
        <outline val="0"/>
        <shadow val="0"/>
        <u val="none"/>
        <vertAlign val="baseline"/>
        <sz val="11"/>
        <color theme="0" tint="-4.9989318521683403E-2"/>
        <name val="Kulim Park"/>
        <scheme val="none"/>
      </font>
      <fill>
        <patternFill patternType="solid">
          <fgColor indexed="64"/>
          <bgColor rgb="FF282828"/>
        </patternFill>
      </fill>
      <alignment horizontal="center" vertical="center" textRotation="0" wrapText="0" indent="0" justifyLastLine="0" shrinkToFit="0" readingOrder="0"/>
    </dxf>
    <dxf>
      <font>
        <b val="0"/>
        <i val="0"/>
        <sz val="14"/>
        <name val="Yu Gothic UI Semibold"/>
        <scheme val="none"/>
      </font>
      <fill>
        <patternFill>
          <fgColor rgb="FF2C2C2C"/>
          <bgColor rgb="FF2C2C2C"/>
        </patternFill>
      </fill>
    </dxf>
  </dxfs>
  <tableStyles count="1" defaultTableStyle="TableStyleMedium2" defaultPivotStyle="PivotStyleLight16">
    <tableStyle name="Slicer Style 1" pivot="0" table="0" count="4">
      <tableStyleElement type="wholeTable" dxfId="60"/>
    </tableStyle>
  </tableStyles>
  <colors>
    <mruColors>
      <color rgb="FFFDC22F"/>
      <color rgb="FF2C2C2C"/>
      <color rgb="FF646464"/>
      <color rgb="FF1F1F1F"/>
      <color rgb="FFFDC200"/>
      <color rgb="FF262626"/>
      <color rgb="FF383838"/>
      <color rgb="FF292929"/>
      <color rgb="FF777777"/>
      <color rgb="FF776435"/>
    </mruColors>
  </colors>
  <extLst>
    <ext xmlns:x14="http://schemas.microsoft.com/office/spreadsheetml/2009/9/main" uri="{46F421CA-312F-682f-3DD2-61675219B42D}">
      <x14:dxfs count="3">
        <dxf>
          <font>
            <sz val="12"/>
            <color rgb="FF2C2C2C"/>
            <name val="Yu Gothic UI Semibold"/>
            <scheme val="none"/>
          </font>
          <fill>
            <patternFill>
              <fgColor rgb="FFFDC22F"/>
              <bgColor rgb="FFFDC22F"/>
            </patternFill>
          </fill>
        </dxf>
        <dxf>
          <font>
            <sz val="12"/>
            <color rgb="FFFDC22F"/>
            <name val="Yu Gothic UI Semibold"/>
            <scheme val="none"/>
          </font>
          <fill>
            <patternFill>
              <fgColor auto="1"/>
              <bgColor rgb="FF2C2C2C"/>
            </patternFill>
          </fill>
        </dxf>
        <dxf>
          <font>
            <b val="0"/>
            <i val="0"/>
            <sz val="12"/>
            <color rgb="FF2C2C2C"/>
            <name val="Yu Gothic UI Semibold"/>
            <scheme val="none"/>
          </font>
          <fill>
            <patternFill>
              <fgColor rgb="FFFDC22F"/>
              <bgColor rgb="FFFDC22F"/>
            </patternFill>
          </fill>
        </dxf>
      </x14:dxfs>
    </ext>
    <ext xmlns:x14="http://schemas.microsoft.com/office/spreadsheetml/2009/9/main" uri="{EB79DEF2-80B8-43e5-95BD-54CBDDF9020C}">
      <x14:slicerStyles defaultSlicerStyle="SlicerStyleLight1">
        <x14:slicerStyle name="Slicer Style 1">
          <x14:slicerStyleElements>
            <x14:slicerStyleElement type="selectedItemWithData" dxfId="2"/>
            <x14:slicerStyleElement type="hoveredUnselectedItemWithData" dxfId="1"/>
            <x14:slicerStyleElement type="hoveredSelectedItemWith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openxmlformats.org/officeDocument/2006/relationships/calcChain" Target="calcChain.xml"/><Relationship Id="rId3" Type="http://schemas.openxmlformats.org/officeDocument/2006/relationships/worksheet" Target="worksheets/sheet3.xml"/><Relationship Id="rId7" Type="http://schemas.microsoft.com/office/2007/relationships/slicerCache" Target="slicerCaches/slicerCache2.xml"/><Relationship Id="rId12" Type="http://schemas.openxmlformats.org/officeDocument/2006/relationships/powerPivotData" Target="model/item.data"/><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1.xml"/><Relationship Id="rId11" Type="http://schemas.openxmlformats.org/officeDocument/2006/relationships/sharedStrings" Target="sharedStrings.xml"/><Relationship Id="rId5" Type="http://schemas.openxmlformats.org/officeDocument/2006/relationships/pivotCacheDefinition" Target="pivotCache/pivotCacheDefinition2.xml"/><Relationship Id="rId10" Type="http://schemas.openxmlformats.org/officeDocument/2006/relationships/styles" Target="styles.xml"/><Relationship Id="rId4" Type="http://schemas.openxmlformats.org/officeDocument/2006/relationships/pivotCacheDefinition" Target="pivotCache/pivotCacheDefinition1.xml"/><Relationship Id="rId9" Type="http://schemas.openxmlformats.org/officeDocument/2006/relationships/connections" Target="connection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bar"/>
        <c:grouping val="percentStacked"/>
        <c:varyColors val="0"/>
        <c:ser>
          <c:idx val="0"/>
          <c:order val="0"/>
          <c:spPr>
            <a:solidFill>
              <a:srgbClr val="FDC22F"/>
            </a:solidFill>
            <a:ln>
              <a:noFill/>
            </a:ln>
            <a:effectLst/>
          </c:spPr>
          <c:invertIfNegative val="0"/>
          <c:val>
            <c:numRef>
              <c:f>'Pivot Tables'!$M$17</c:f>
              <c:numCache>
                <c:formatCode>0%</c:formatCode>
                <c:ptCount val="1"/>
                <c:pt idx="0">
                  <c:v>0.46</c:v>
                </c:pt>
              </c:numCache>
            </c:numRef>
          </c:val>
        </c:ser>
        <c:ser>
          <c:idx val="1"/>
          <c:order val="1"/>
          <c:spPr>
            <a:solidFill>
              <a:schemeClr val="tx1">
                <a:lumMod val="95000"/>
                <a:lumOff val="5000"/>
              </a:schemeClr>
            </a:solidFill>
            <a:ln>
              <a:noFill/>
            </a:ln>
            <a:effectLst/>
          </c:spPr>
          <c:invertIfNegative val="0"/>
          <c:dPt>
            <c:idx val="0"/>
            <c:invertIfNegative val="0"/>
            <c:bubble3D val="0"/>
            <c:spPr>
              <a:solidFill>
                <a:schemeClr val="bg2">
                  <a:lumMod val="50000"/>
                </a:schemeClr>
              </a:solidFill>
              <a:ln>
                <a:noFill/>
              </a:ln>
              <a:effectLst/>
            </c:spPr>
          </c:dPt>
          <c:val>
            <c:numRef>
              <c:f>'Pivot Tables'!$N$17</c:f>
              <c:numCache>
                <c:formatCode>0%</c:formatCode>
                <c:ptCount val="1"/>
                <c:pt idx="0">
                  <c:v>0.54</c:v>
                </c:pt>
              </c:numCache>
            </c:numRef>
          </c:val>
        </c:ser>
        <c:dLbls>
          <c:showLegendKey val="0"/>
          <c:showVal val="0"/>
          <c:showCatName val="0"/>
          <c:showSerName val="0"/>
          <c:showPercent val="0"/>
          <c:showBubbleSize val="0"/>
        </c:dLbls>
        <c:gapWidth val="150"/>
        <c:overlap val="100"/>
        <c:axId val="874531696"/>
        <c:axId val="874534416"/>
      </c:barChart>
      <c:catAx>
        <c:axId val="874531696"/>
        <c:scaling>
          <c:orientation val="minMax"/>
        </c:scaling>
        <c:delete val="1"/>
        <c:axPos val="l"/>
        <c:majorTickMark val="none"/>
        <c:minorTickMark val="none"/>
        <c:tickLblPos val="nextTo"/>
        <c:crossAx val="874534416"/>
        <c:crosses val="autoZero"/>
        <c:auto val="1"/>
        <c:lblAlgn val="ctr"/>
        <c:lblOffset val="100"/>
        <c:noMultiLvlLbl val="0"/>
      </c:catAx>
      <c:valAx>
        <c:axId val="874534416"/>
        <c:scaling>
          <c:orientation val="minMax"/>
        </c:scaling>
        <c:delete val="1"/>
        <c:axPos val="b"/>
        <c:majorGridlines>
          <c:spPr>
            <a:ln w="9525" cap="flat" cmpd="sng" algn="ctr">
              <a:noFill/>
              <a:round/>
            </a:ln>
            <a:effectLst/>
          </c:spPr>
        </c:majorGridlines>
        <c:numFmt formatCode="0%" sourceLinked="1"/>
        <c:majorTickMark val="none"/>
        <c:minorTickMark val="none"/>
        <c:tickLblPos val="nextTo"/>
        <c:crossAx val="874531696"/>
        <c:crosses val="autoZero"/>
        <c:crossBetween val="between"/>
      </c:valAx>
      <c:spPr>
        <a:noFill/>
        <a:ln>
          <a:noFill/>
        </a:ln>
        <a:effectLst/>
      </c:spPr>
    </c:plotArea>
    <c:plotVisOnly val="1"/>
    <c:dispBlanksAs val="gap"/>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5.3914260717410324E-2"/>
          <c:y val="0.19486111111111112"/>
          <c:w val="0.88759273840769903"/>
          <c:h val="0.72088764946048411"/>
        </c:manualLayout>
      </c:layout>
      <c:barChart>
        <c:barDir val="bar"/>
        <c:grouping val="percentStacked"/>
        <c:varyColors val="0"/>
        <c:ser>
          <c:idx val="0"/>
          <c:order val="0"/>
          <c:spPr>
            <a:solidFill>
              <a:srgbClr val="FDC22F"/>
            </a:solidFill>
            <a:ln>
              <a:noFill/>
            </a:ln>
            <a:effectLst/>
          </c:spPr>
          <c:invertIfNegative val="0"/>
          <c:val>
            <c:numRef>
              <c:f>'Pivot Tables'!$M$18</c:f>
              <c:numCache>
                <c:formatCode>0%</c:formatCode>
                <c:ptCount val="1"/>
                <c:pt idx="0">
                  <c:v>0.16</c:v>
                </c:pt>
              </c:numCache>
            </c:numRef>
          </c:val>
        </c:ser>
        <c:ser>
          <c:idx val="1"/>
          <c:order val="1"/>
          <c:spPr>
            <a:solidFill>
              <a:schemeClr val="bg2">
                <a:lumMod val="50000"/>
              </a:schemeClr>
            </a:solidFill>
            <a:ln>
              <a:noFill/>
            </a:ln>
            <a:effectLst/>
          </c:spPr>
          <c:invertIfNegative val="0"/>
          <c:val>
            <c:numRef>
              <c:f>'Pivot Tables'!$N$18</c:f>
              <c:numCache>
                <c:formatCode>0%</c:formatCode>
                <c:ptCount val="1"/>
                <c:pt idx="0">
                  <c:v>0.84</c:v>
                </c:pt>
              </c:numCache>
            </c:numRef>
          </c:val>
        </c:ser>
        <c:dLbls>
          <c:showLegendKey val="0"/>
          <c:showVal val="0"/>
          <c:showCatName val="0"/>
          <c:showSerName val="0"/>
          <c:showPercent val="0"/>
          <c:showBubbleSize val="0"/>
        </c:dLbls>
        <c:gapWidth val="150"/>
        <c:overlap val="100"/>
        <c:axId val="874540944"/>
        <c:axId val="874532784"/>
      </c:barChart>
      <c:catAx>
        <c:axId val="874540944"/>
        <c:scaling>
          <c:orientation val="minMax"/>
        </c:scaling>
        <c:delete val="1"/>
        <c:axPos val="l"/>
        <c:majorTickMark val="none"/>
        <c:minorTickMark val="none"/>
        <c:tickLblPos val="nextTo"/>
        <c:crossAx val="874532784"/>
        <c:crosses val="autoZero"/>
        <c:auto val="1"/>
        <c:lblAlgn val="ctr"/>
        <c:lblOffset val="100"/>
        <c:noMultiLvlLbl val="0"/>
      </c:catAx>
      <c:valAx>
        <c:axId val="874532784"/>
        <c:scaling>
          <c:orientation val="minMax"/>
        </c:scaling>
        <c:delete val="1"/>
        <c:axPos val="b"/>
        <c:majorGridlines>
          <c:spPr>
            <a:ln w="9525" cap="flat" cmpd="sng" algn="ctr">
              <a:noFill/>
              <a:round/>
            </a:ln>
            <a:effectLst/>
          </c:spPr>
        </c:majorGridlines>
        <c:numFmt formatCode="0%" sourceLinked="1"/>
        <c:majorTickMark val="none"/>
        <c:minorTickMark val="none"/>
        <c:tickLblPos val="nextTo"/>
        <c:crossAx val="874540944"/>
        <c:crosses val="autoZero"/>
        <c:crossBetween val="between"/>
      </c:valAx>
      <c:spPr>
        <a:noFill/>
        <a:ln w="25400">
          <a:noFill/>
        </a:ln>
        <a:effectLst/>
      </c:spPr>
    </c:plotArea>
    <c:plotVisOnly val="1"/>
    <c:dispBlanksAs val="gap"/>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4.0025371828521436E-2"/>
          <c:y val="0.15319444444444447"/>
          <c:w val="0.88759273840769903"/>
          <c:h val="0.72088764946048411"/>
        </c:manualLayout>
      </c:layout>
      <c:barChart>
        <c:barDir val="bar"/>
        <c:grouping val="percentStacked"/>
        <c:varyColors val="0"/>
        <c:ser>
          <c:idx val="0"/>
          <c:order val="0"/>
          <c:spPr>
            <a:solidFill>
              <a:srgbClr val="FDC22F"/>
            </a:solidFill>
            <a:ln>
              <a:noFill/>
            </a:ln>
            <a:effectLst/>
          </c:spPr>
          <c:invertIfNegative val="0"/>
          <c:val>
            <c:numRef>
              <c:f>'Pivot Tables'!$M$19</c:f>
              <c:numCache>
                <c:formatCode>0%</c:formatCode>
                <c:ptCount val="1"/>
                <c:pt idx="0">
                  <c:v>0.38</c:v>
                </c:pt>
              </c:numCache>
            </c:numRef>
          </c:val>
        </c:ser>
        <c:ser>
          <c:idx val="1"/>
          <c:order val="1"/>
          <c:spPr>
            <a:solidFill>
              <a:schemeClr val="bg2">
                <a:lumMod val="50000"/>
              </a:schemeClr>
            </a:solidFill>
            <a:ln>
              <a:noFill/>
            </a:ln>
            <a:effectLst/>
          </c:spPr>
          <c:invertIfNegative val="0"/>
          <c:val>
            <c:numRef>
              <c:f>'Pivot Tables'!$N$19</c:f>
              <c:numCache>
                <c:formatCode>0%</c:formatCode>
                <c:ptCount val="1"/>
                <c:pt idx="0">
                  <c:v>0.62</c:v>
                </c:pt>
              </c:numCache>
            </c:numRef>
          </c:val>
        </c:ser>
        <c:dLbls>
          <c:showLegendKey val="0"/>
          <c:showVal val="0"/>
          <c:showCatName val="0"/>
          <c:showSerName val="0"/>
          <c:showPercent val="0"/>
          <c:showBubbleSize val="0"/>
        </c:dLbls>
        <c:gapWidth val="150"/>
        <c:overlap val="100"/>
        <c:axId val="874530064"/>
        <c:axId val="874538768"/>
      </c:barChart>
      <c:catAx>
        <c:axId val="874530064"/>
        <c:scaling>
          <c:orientation val="minMax"/>
        </c:scaling>
        <c:delete val="1"/>
        <c:axPos val="l"/>
        <c:majorTickMark val="none"/>
        <c:minorTickMark val="none"/>
        <c:tickLblPos val="nextTo"/>
        <c:crossAx val="874538768"/>
        <c:crosses val="autoZero"/>
        <c:auto val="1"/>
        <c:lblAlgn val="ctr"/>
        <c:lblOffset val="100"/>
        <c:noMultiLvlLbl val="0"/>
      </c:catAx>
      <c:valAx>
        <c:axId val="874538768"/>
        <c:scaling>
          <c:orientation val="minMax"/>
        </c:scaling>
        <c:delete val="1"/>
        <c:axPos val="b"/>
        <c:majorGridlines>
          <c:spPr>
            <a:ln w="9525" cap="flat" cmpd="sng" algn="ctr">
              <a:noFill/>
              <a:round/>
            </a:ln>
            <a:effectLst/>
          </c:spPr>
        </c:majorGridlines>
        <c:numFmt formatCode="0%" sourceLinked="1"/>
        <c:majorTickMark val="none"/>
        <c:minorTickMark val="none"/>
        <c:tickLblPos val="nextTo"/>
        <c:crossAx val="874530064"/>
        <c:crosses val="autoZero"/>
        <c:crossBetween val="between"/>
      </c:valAx>
      <c:spPr>
        <a:noFill/>
        <a:ln>
          <a:noFill/>
        </a:ln>
        <a:effectLst/>
      </c:spPr>
    </c:plotArea>
    <c:plotVisOnly val="1"/>
    <c:dispBlanksAs val="gap"/>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clustered"/>
        <c:varyColors val="0"/>
        <c:ser>
          <c:idx val="0"/>
          <c:order val="0"/>
          <c:tx>
            <c:strRef>
              <c:f>'Pivot Tables'!$E$24</c:f>
              <c:strCache>
                <c:ptCount val="1"/>
                <c:pt idx="0">
                  <c:v>Analyst</c:v>
                </c:pt>
              </c:strCache>
            </c:strRef>
          </c:tx>
          <c:spPr>
            <a:solidFill>
              <a:srgbClr val="556238"/>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Kulim park"/>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val>
            <c:numRef>
              <c:f>'Pivot Tables'!$F$24</c:f>
              <c:numCache>
                <c:formatCode>General</c:formatCode>
                <c:ptCount val="1"/>
                <c:pt idx="0">
                  <c:v>28</c:v>
                </c:pt>
              </c:numCache>
            </c:numRef>
          </c:val>
        </c:ser>
        <c:ser>
          <c:idx val="1"/>
          <c:order val="1"/>
          <c:tx>
            <c:strRef>
              <c:f>'Pivot Tables'!$E$25</c:f>
              <c:strCache>
                <c:ptCount val="1"/>
                <c:pt idx="0">
                  <c:v>Designer</c:v>
                </c:pt>
              </c:strCache>
            </c:strRef>
          </c:tx>
          <c:spPr>
            <a:solidFill>
              <a:schemeClr val="bg2">
                <a:lumMod val="50000"/>
              </a:schemeClr>
            </a:solidFill>
            <a:ln>
              <a:noFill/>
            </a:ln>
            <a:effectLst/>
          </c:spPr>
          <c:invertIfNegative val="0"/>
          <c:dLbls>
            <c:spPr>
              <a:noFill/>
              <a:ln>
                <a:noFill/>
              </a:ln>
              <a:effectLst/>
            </c:spPr>
            <c:txPr>
              <a:bodyPr rot="0" spcFirstLastPara="1" vertOverflow="ellipsis" vert="horz" wrap="square" lIns="38100" tIns="19050" rIns="38100" bIns="19050" anchor="ctr" anchorCtr="0">
                <a:spAutoFit/>
              </a:bodyPr>
              <a:lstStyle/>
              <a:p>
                <a:pPr algn="ctr">
                  <a:defRPr lang="en-US" sz="900" b="1" i="0" u="none" strike="noStrike" kern="1200" baseline="0">
                    <a:solidFill>
                      <a:schemeClr val="bg1"/>
                    </a:solidFill>
                    <a:latin typeface="Kulim park"/>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val>
            <c:numRef>
              <c:f>'Pivot Tables'!$F$25</c:f>
              <c:numCache>
                <c:formatCode>General</c:formatCode>
                <c:ptCount val="1"/>
                <c:pt idx="0">
                  <c:v>110</c:v>
                </c:pt>
              </c:numCache>
            </c:numRef>
          </c:val>
        </c:ser>
        <c:ser>
          <c:idx val="2"/>
          <c:order val="2"/>
          <c:tx>
            <c:strRef>
              <c:f>'Pivot Tables'!$E$26</c:f>
              <c:strCache>
                <c:ptCount val="1"/>
                <c:pt idx="0">
                  <c:v>Developer</c:v>
                </c:pt>
              </c:strCache>
            </c:strRef>
          </c:tx>
          <c:spPr>
            <a:solidFill>
              <a:srgbClr val="776435"/>
            </a:solidFill>
            <a:ln>
              <a:noFill/>
            </a:ln>
            <a:effectLst/>
          </c:spPr>
          <c:invertIfNegative val="0"/>
          <c:dLbls>
            <c:spPr>
              <a:noFill/>
              <a:ln>
                <a:noFill/>
              </a:ln>
              <a:effectLst/>
            </c:spPr>
            <c:txPr>
              <a:bodyPr rot="0" spcFirstLastPara="1" vertOverflow="ellipsis" vert="horz" wrap="square" lIns="38100" tIns="19050" rIns="38100" bIns="19050" anchor="ctr" anchorCtr="0">
                <a:spAutoFit/>
              </a:bodyPr>
              <a:lstStyle/>
              <a:p>
                <a:pPr algn="ctr">
                  <a:defRPr lang="en-US" sz="900" b="1" i="0" u="none" strike="noStrike" kern="1200" baseline="0">
                    <a:solidFill>
                      <a:schemeClr val="bg1"/>
                    </a:solidFill>
                    <a:latin typeface="Kulim park"/>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val>
            <c:numRef>
              <c:f>'Pivot Tables'!$F$26</c:f>
              <c:numCache>
                <c:formatCode>General</c:formatCode>
                <c:ptCount val="1"/>
                <c:pt idx="0">
                  <c:v>104</c:v>
                </c:pt>
              </c:numCache>
            </c:numRef>
          </c:val>
        </c:ser>
        <c:ser>
          <c:idx val="3"/>
          <c:order val="3"/>
          <c:tx>
            <c:strRef>
              <c:f>'Pivot Tables'!$E$27</c:f>
              <c:strCache>
                <c:ptCount val="1"/>
                <c:pt idx="0">
                  <c:v>HR Specialist</c:v>
                </c:pt>
              </c:strCache>
            </c:strRef>
          </c:tx>
          <c:spPr>
            <a:solidFill>
              <a:schemeClr val="bg1">
                <a:lumMod val="85000"/>
              </a:schemeClr>
            </a:solidFill>
            <a:ln>
              <a:noFill/>
            </a:ln>
            <a:effectLst/>
          </c:spPr>
          <c:invertIfNegative val="0"/>
          <c:dLbls>
            <c:spPr>
              <a:noFill/>
              <a:ln>
                <a:noFill/>
              </a:ln>
              <a:effectLst/>
            </c:spPr>
            <c:txPr>
              <a:bodyPr rot="0" spcFirstLastPara="1" vertOverflow="ellipsis" vert="horz" wrap="square" lIns="38100" tIns="19050" rIns="38100" bIns="19050" anchor="ctr" anchorCtr="0">
                <a:spAutoFit/>
              </a:bodyPr>
              <a:lstStyle/>
              <a:p>
                <a:pPr algn="ctr">
                  <a:defRPr lang="en-US" sz="900" b="1" i="0" u="none" strike="noStrike" kern="1200" baseline="0">
                    <a:solidFill>
                      <a:schemeClr val="bg1"/>
                    </a:solidFill>
                    <a:latin typeface="Kulim park"/>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val>
            <c:numRef>
              <c:f>'Pivot Tables'!$F$27</c:f>
              <c:numCache>
                <c:formatCode>General</c:formatCode>
                <c:ptCount val="1"/>
                <c:pt idx="0">
                  <c:v>123</c:v>
                </c:pt>
              </c:numCache>
            </c:numRef>
          </c:val>
        </c:ser>
        <c:ser>
          <c:idx val="4"/>
          <c:order val="4"/>
          <c:tx>
            <c:strRef>
              <c:f>'Pivot Tables'!$E$28</c:f>
              <c:strCache>
                <c:ptCount val="1"/>
                <c:pt idx="0">
                  <c:v>Manager</c:v>
                </c:pt>
              </c:strCache>
            </c:strRef>
          </c:tx>
          <c:spPr>
            <a:solidFill>
              <a:srgbClr val="FDC22F"/>
            </a:solidFill>
            <a:ln>
              <a:noFill/>
            </a:ln>
            <a:effectLst/>
          </c:spPr>
          <c:invertIfNegative val="0"/>
          <c:dLbls>
            <c:spPr>
              <a:noFill/>
              <a:ln>
                <a:noFill/>
              </a:ln>
              <a:effectLst/>
            </c:spPr>
            <c:txPr>
              <a:bodyPr rot="0" spcFirstLastPara="1" vertOverflow="ellipsis" vert="horz" wrap="square" lIns="38100" tIns="19050" rIns="38100" bIns="19050" anchor="ctr" anchorCtr="0">
                <a:spAutoFit/>
              </a:bodyPr>
              <a:lstStyle/>
              <a:p>
                <a:pPr algn="ctr">
                  <a:defRPr lang="en-US" sz="900" b="1" i="0" u="none" strike="noStrike" kern="1200" baseline="0">
                    <a:solidFill>
                      <a:schemeClr val="bg1"/>
                    </a:solidFill>
                    <a:latin typeface="Kulim park"/>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val>
            <c:numRef>
              <c:f>'Pivot Tables'!$F$28</c:f>
              <c:numCache>
                <c:formatCode>General</c:formatCode>
                <c:ptCount val="1"/>
                <c:pt idx="0">
                  <c:v>122</c:v>
                </c:pt>
              </c:numCache>
            </c:numRef>
          </c:val>
        </c:ser>
        <c:dLbls>
          <c:dLblPos val="outEnd"/>
          <c:showLegendKey val="0"/>
          <c:showVal val="1"/>
          <c:showCatName val="0"/>
          <c:showSerName val="0"/>
          <c:showPercent val="0"/>
          <c:showBubbleSize val="0"/>
        </c:dLbls>
        <c:gapWidth val="219"/>
        <c:overlap val="-27"/>
        <c:axId val="874529520"/>
        <c:axId val="874539856"/>
      </c:barChart>
      <c:catAx>
        <c:axId val="874529520"/>
        <c:scaling>
          <c:orientation val="minMax"/>
        </c:scaling>
        <c:delete val="1"/>
        <c:axPos val="b"/>
        <c:numFmt formatCode="General" sourceLinked="1"/>
        <c:majorTickMark val="none"/>
        <c:minorTickMark val="none"/>
        <c:tickLblPos val="nextTo"/>
        <c:crossAx val="874539856"/>
        <c:crosses val="autoZero"/>
        <c:auto val="1"/>
        <c:lblAlgn val="ctr"/>
        <c:lblOffset val="100"/>
        <c:noMultiLvlLbl val="0"/>
      </c:catAx>
      <c:valAx>
        <c:axId val="874539856"/>
        <c:scaling>
          <c:orientation val="minMax"/>
        </c:scaling>
        <c:delete val="1"/>
        <c:axPos val="l"/>
        <c:majorGridlines>
          <c:spPr>
            <a:ln w="9525" cap="rnd" cmpd="sng" algn="ctr">
              <a:solidFill>
                <a:schemeClr val="tx1">
                  <a:lumMod val="15000"/>
                  <a:lumOff val="85000"/>
                  <a:alpha val="35000"/>
                </a:schemeClr>
              </a:solidFill>
              <a:prstDash val="dashDot"/>
              <a:round/>
            </a:ln>
            <a:effectLst/>
          </c:spPr>
        </c:majorGridlines>
        <c:numFmt formatCode="General" sourceLinked="1"/>
        <c:majorTickMark val="none"/>
        <c:minorTickMark val="none"/>
        <c:tickLblPos val="nextTo"/>
        <c:crossAx val="874529520"/>
        <c:crosses val="autoZero"/>
        <c:crossBetween val="between"/>
      </c:valAx>
      <c:spPr>
        <a:noFill/>
        <a:ln>
          <a:noFill/>
        </a:ln>
        <a:effectLst/>
      </c:spPr>
    </c:plotArea>
    <c:plotVisOnly val="1"/>
    <c:dispBlanksAs val="gap"/>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[hr-analytics-dashboard.xlsx]Pivot Tables!Regions</c:name>
    <c:fmtId val="8"/>
  </c:pivotSource>
  <c:chart>
    <c:autoTitleDeleted val="1"/>
    <c:pivotFmts>
      <c:pivotFmt>
        <c:idx val="0"/>
        <c:spPr>
          <a:solidFill>
            <a:schemeClr val="accent1"/>
          </a:solidFill>
          <a:ln>
            <a:noFill/>
          </a:ln>
          <a:effectLst/>
        </c:spPr>
        <c:marker>
          <c:symbol val="none"/>
        </c:marker>
      </c:pivotFmt>
      <c:pivotFmt>
        <c:idx val="1"/>
        <c:spPr>
          <a:solidFill>
            <a:schemeClr val="accent1"/>
          </a:solidFill>
          <a:ln>
            <a:noFill/>
          </a:ln>
          <a:effectLst/>
        </c:spPr>
        <c:marker>
          <c:symbol val="none"/>
        </c:marker>
      </c:pivotFmt>
      <c:pivotFmt>
        <c:idx val="2"/>
        <c:spPr>
          <a:solidFill>
            <a:schemeClr val="tx1">
              <a:lumMod val="65000"/>
              <a:lumOff val="35000"/>
            </a:schemeClr>
          </a:solidFill>
          <a:ln>
            <a:solidFill>
              <a:schemeClr val="tx1">
                <a:lumMod val="15000"/>
                <a:lumOff val="85000"/>
              </a:schemeClr>
            </a:solidFill>
          </a:ln>
          <a:effectLst/>
        </c:spPr>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Kulim park"/>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ext>
          </c:extLst>
        </c:dLbl>
      </c:pivotFmt>
      <c:pivotFmt>
        <c:idx val="3"/>
        <c:spPr>
          <a:solidFill>
            <a:schemeClr val="tx1">
              <a:lumMod val="65000"/>
              <a:lumOff val="35000"/>
            </a:schemeClr>
          </a:solidFill>
          <a:ln>
            <a:noFill/>
          </a:ln>
          <a:effectLst/>
        </c:spPr>
      </c:pivotFmt>
      <c:pivotFmt>
        <c:idx val="4"/>
        <c:spPr>
          <a:solidFill>
            <a:schemeClr val="tx1">
              <a:lumMod val="65000"/>
              <a:lumOff val="35000"/>
            </a:schemeClr>
          </a:solidFill>
          <a:ln>
            <a:noFill/>
          </a:ln>
          <a:effectLst/>
        </c:spPr>
      </c:pivotFmt>
      <c:pivotFmt>
        <c:idx val="5"/>
        <c:spPr>
          <a:solidFill>
            <a:schemeClr val="tx1">
              <a:lumMod val="65000"/>
              <a:lumOff val="35000"/>
            </a:schemeClr>
          </a:solidFill>
          <a:ln>
            <a:noFill/>
          </a:ln>
          <a:effectLst/>
        </c:spPr>
      </c:pivotFmt>
      <c:pivotFmt>
        <c:idx val="6"/>
        <c:spPr>
          <a:solidFill>
            <a:schemeClr val="tx1">
              <a:lumMod val="65000"/>
              <a:lumOff val="35000"/>
            </a:schemeClr>
          </a:solidFill>
          <a:ln>
            <a:noFill/>
          </a:ln>
          <a:effectLst/>
        </c:spPr>
      </c:pivotFmt>
      <c:pivotFmt>
        <c:idx val="7"/>
        <c:spPr>
          <a:solidFill>
            <a:schemeClr val="tx1">
              <a:lumMod val="65000"/>
              <a:lumOff val="35000"/>
            </a:schemeClr>
          </a:solidFill>
          <a:ln>
            <a:noFill/>
          </a:ln>
          <a:effectLst/>
        </c:spPr>
      </c:pivotFmt>
    </c:pivotFmts>
    <c:plotArea>
      <c:layout/>
      <c:barChart>
        <c:barDir val="bar"/>
        <c:grouping val="clustered"/>
        <c:varyColors val="0"/>
        <c:ser>
          <c:idx val="0"/>
          <c:order val="0"/>
          <c:tx>
            <c:strRef>
              <c:f>'Pivot Tables'!$T$4</c:f>
              <c:strCache>
                <c:ptCount val="1"/>
                <c:pt idx="0">
                  <c:v>Total</c:v>
                </c:pt>
              </c:strCache>
            </c:strRef>
          </c:tx>
          <c:spPr>
            <a:solidFill>
              <a:schemeClr val="tx1">
                <a:lumMod val="65000"/>
                <a:lumOff val="35000"/>
              </a:schemeClr>
            </a:solidFill>
            <a:ln>
              <a:solidFill>
                <a:schemeClr val="tx1">
                  <a:lumMod val="15000"/>
                  <a:lumOff val="85000"/>
                </a:schemeClr>
              </a:solidFill>
            </a:ln>
            <a:effectLst/>
          </c:spPr>
          <c:invertIfNegative val="0"/>
          <c:dPt>
            <c:idx val="0"/>
            <c:invertIfNegative val="0"/>
            <c:bubble3D val="0"/>
            <c:spPr>
              <a:solidFill>
                <a:schemeClr val="tx1">
                  <a:lumMod val="65000"/>
                  <a:lumOff val="35000"/>
                </a:schemeClr>
              </a:solidFill>
              <a:ln>
                <a:noFill/>
              </a:ln>
              <a:effectLst/>
            </c:spPr>
          </c:dPt>
          <c:dPt>
            <c:idx val="1"/>
            <c:invertIfNegative val="0"/>
            <c:bubble3D val="0"/>
            <c:spPr>
              <a:solidFill>
                <a:schemeClr val="tx1">
                  <a:lumMod val="65000"/>
                  <a:lumOff val="35000"/>
                </a:schemeClr>
              </a:solidFill>
              <a:ln>
                <a:noFill/>
              </a:ln>
              <a:effectLst/>
            </c:spPr>
          </c:dPt>
          <c:dPt>
            <c:idx val="2"/>
            <c:invertIfNegative val="0"/>
            <c:bubble3D val="0"/>
            <c:spPr>
              <a:solidFill>
                <a:schemeClr val="tx1">
                  <a:lumMod val="65000"/>
                  <a:lumOff val="35000"/>
                </a:schemeClr>
              </a:solidFill>
              <a:ln>
                <a:noFill/>
              </a:ln>
              <a:effectLst/>
            </c:spPr>
          </c:dPt>
          <c:dPt>
            <c:idx val="3"/>
            <c:invertIfNegative val="0"/>
            <c:bubble3D val="0"/>
            <c:spPr>
              <a:solidFill>
                <a:schemeClr val="tx1">
                  <a:lumMod val="65000"/>
                  <a:lumOff val="35000"/>
                </a:schemeClr>
              </a:solidFill>
              <a:ln>
                <a:noFill/>
              </a:ln>
              <a:effectLst/>
            </c:spPr>
          </c:dPt>
          <c:dPt>
            <c:idx val="4"/>
            <c:invertIfNegative val="0"/>
            <c:bubble3D val="0"/>
            <c:spPr>
              <a:solidFill>
                <a:schemeClr val="tx1">
                  <a:lumMod val="65000"/>
                  <a:lumOff val="35000"/>
                </a:schemeClr>
              </a:solidFill>
              <a:ln>
                <a:noFill/>
              </a:ln>
              <a:effectLst/>
            </c:spPr>
          </c:dPt>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Kulim park"/>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strRef>
              <c:f>'Pivot Tables'!$S$5:$S$10</c:f>
              <c:strCache>
                <c:ptCount val="5"/>
                <c:pt idx="0">
                  <c:v>Central</c:v>
                </c:pt>
                <c:pt idx="1">
                  <c:v>East</c:v>
                </c:pt>
                <c:pt idx="2">
                  <c:v>North</c:v>
                </c:pt>
                <c:pt idx="3">
                  <c:v>South</c:v>
                </c:pt>
                <c:pt idx="4">
                  <c:v>West</c:v>
                </c:pt>
              </c:strCache>
            </c:strRef>
          </c:cat>
          <c:val>
            <c:numRef>
              <c:f>'Pivot Tables'!$T$5:$T$10</c:f>
              <c:numCache>
                <c:formatCode>General</c:formatCode>
                <c:ptCount val="5"/>
                <c:pt idx="0">
                  <c:v>14</c:v>
                </c:pt>
                <c:pt idx="1">
                  <c:v>10</c:v>
                </c:pt>
                <c:pt idx="2">
                  <c:v>7</c:v>
                </c:pt>
                <c:pt idx="3">
                  <c:v>10</c:v>
                </c:pt>
                <c:pt idx="4">
                  <c:v>9</c:v>
                </c:pt>
              </c:numCache>
            </c:numRef>
          </c:val>
        </c:ser>
        <c:dLbls>
          <c:showLegendKey val="0"/>
          <c:showVal val="0"/>
          <c:showCatName val="0"/>
          <c:showSerName val="0"/>
          <c:showPercent val="0"/>
          <c:showBubbleSize val="0"/>
        </c:dLbls>
        <c:gapWidth val="40"/>
        <c:axId val="874536048"/>
        <c:axId val="874530608"/>
      </c:barChart>
      <c:catAx>
        <c:axId val="874536048"/>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100" b="0" i="0" u="none" strike="noStrike" kern="1200" baseline="0">
                <a:solidFill>
                  <a:schemeClr val="bg1"/>
                </a:solidFill>
                <a:latin typeface="Kulim park"/>
                <a:ea typeface="+mn-ea"/>
                <a:cs typeface="+mn-cs"/>
              </a:defRPr>
            </a:pPr>
            <a:endParaRPr lang="en-US"/>
          </a:p>
        </c:txPr>
        <c:crossAx val="874530608"/>
        <c:crosses val="autoZero"/>
        <c:auto val="1"/>
        <c:lblAlgn val="ctr"/>
        <c:lblOffset val="100"/>
        <c:noMultiLvlLbl val="0"/>
      </c:catAx>
      <c:valAx>
        <c:axId val="874530608"/>
        <c:scaling>
          <c:orientation val="minMax"/>
        </c:scaling>
        <c:delete val="1"/>
        <c:axPos val="b"/>
        <c:numFmt formatCode="General" sourceLinked="1"/>
        <c:majorTickMark val="none"/>
        <c:minorTickMark val="none"/>
        <c:tickLblPos val="nextTo"/>
        <c:crossAx val="874536048"/>
        <c:crosses val="autoZero"/>
        <c:crossBetween val="between"/>
      </c:valAx>
      <c:spPr>
        <a:noFill/>
        <a:ln>
          <a:noFill/>
        </a:ln>
        <a:effectLst/>
      </c:spPr>
    </c:plotArea>
    <c:plotVisOnly val="1"/>
    <c:dispBlanksAs val="gap"/>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Lst>
</c:chartSpace>
</file>

<file path=xl/charts/chart6.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[hr-analytics-dashboard.xlsx]Pivot Tables!Age range</c:name>
    <c:fmtId val="3"/>
  </c:pivotSource>
  <c:chart>
    <c:autoTitleDeleted val="0"/>
    <c:pivotFmts>
      <c:pivotFmt>
        <c:idx val="0"/>
        <c:spPr>
          <a:solidFill>
            <a:schemeClr val="accent1"/>
          </a:solidFill>
          <a:ln>
            <a:noFill/>
          </a:ln>
          <a:effectLst/>
        </c:spPr>
        <c:marker>
          <c:symbol val="none"/>
        </c:marker>
      </c:pivotFmt>
      <c:pivotFmt>
        <c:idx val="1"/>
        <c:spPr>
          <a:solidFill>
            <a:schemeClr val="accent1"/>
          </a:solidFill>
          <a:ln>
            <a:noFill/>
          </a:ln>
          <a:effectLst/>
        </c:spPr>
        <c:marker>
          <c:symbol val="none"/>
        </c:marker>
      </c:pivotFmt>
      <c:pivotFmt>
        <c:idx val="2"/>
        <c:spPr>
          <a:solidFill>
            <a:schemeClr val="accent1"/>
          </a:solidFill>
          <a:ln>
            <a:noFill/>
          </a:ln>
          <a:effectLst/>
        </c:spPr>
        <c:marker>
          <c:symbol val="none"/>
        </c:marker>
      </c:pivotFmt>
      <c:pivotFmt>
        <c:idx val="3"/>
        <c:spPr>
          <a:solidFill>
            <a:schemeClr val="accent1"/>
          </a:solidFill>
          <a:ln>
            <a:noFill/>
          </a:ln>
          <a:effectLst/>
        </c:spPr>
        <c:marker>
          <c:symbol val="none"/>
        </c:marker>
      </c:pivotFmt>
      <c:pivotFmt>
        <c:idx val="4"/>
        <c:spPr>
          <a:solidFill>
            <a:srgbClr val="FDC22F"/>
          </a:solidFill>
          <a:ln>
            <a:noFill/>
          </a:ln>
          <a:effectLst/>
        </c:spPr>
        <c:marker>
          <c:symbol val="none"/>
        </c:marker>
        <c:dLbl>
          <c:idx val="0"/>
          <c:layout/>
          <c:spPr>
            <a:noFill/>
            <a:ln>
              <a:noFill/>
            </a:ln>
            <a:effectLst/>
          </c:spPr>
          <c:txPr>
            <a:bodyPr rot="0" spcFirstLastPara="1" vertOverflow="ellipsis" vert="horz" wrap="square" anchor="ctr" anchorCtr="1"/>
            <a:lstStyle/>
            <a:p>
              <a:pPr>
                <a:defRPr sz="900" b="1" i="0" u="none" strike="noStrike" kern="1200" baseline="0">
                  <a:solidFill>
                    <a:srgbClr val="FDC22F"/>
                  </a:solidFill>
                  <a:latin typeface="Kulim park"/>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ext>
          </c:extLst>
        </c:dLbl>
      </c:pivotFmt>
      <c:pivotFmt>
        <c:idx val="5"/>
        <c:spPr>
          <a:solidFill>
            <a:schemeClr val="bg1">
              <a:lumMod val="95000"/>
            </a:schemeClr>
          </a:solidFill>
          <a:ln>
            <a:noFill/>
          </a:ln>
          <a:effectLst/>
        </c:spPr>
        <c:marker>
          <c:symbol val="none"/>
        </c:marker>
        <c:dLbl>
          <c:idx val="0"/>
          <c:layout/>
          <c:spPr>
            <a:noFill/>
            <a:ln>
              <a:noFill/>
            </a:ln>
            <a:effectLst/>
          </c:spPr>
          <c:txPr>
            <a:bodyPr rot="0" spcFirstLastPara="1" vertOverflow="ellipsis" vert="horz" wrap="square" anchor="ctr" anchorCtr="1"/>
            <a:lstStyle/>
            <a:p>
              <a:pPr>
                <a:defRPr sz="900" b="1" i="0" u="none" strike="noStrike" kern="1200" baseline="0">
                  <a:solidFill>
                    <a:schemeClr val="bg1">
                      <a:lumMod val="95000"/>
                    </a:schemeClr>
                  </a:solidFill>
                  <a:latin typeface="Kulim park"/>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ext>
          </c:extLst>
        </c:dLbl>
      </c:pivotFmt>
    </c:pivotFmts>
    <c:plotArea>
      <c:layout>
        <c:manualLayout>
          <c:layoutTarget val="inner"/>
          <c:xMode val="edge"/>
          <c:yMode val="edge"/>
          <c:x val="4.3307288521699135E-2"/>
          <c:y val="0.16564254978617457"/>
          <c:w val="0.92680403497899888"/>
          <c:h val="0.71917788134559124"/>
        </c:manualLayout>
      </c:layout>
      <c:barChart>
        <c:barDir val="col"/>
        <c:grouping val="clustered"/>
        <c:varyColors val="0"/>
        <c:ser>
          <c:idx val="0"/>
          <c:order val="0"/>
          <c:tx>
            <c:strRef>
              <c:f>'Pivot Tables'!$I$4:$I$5</c:f>
              <c:strCache>
                <c:ptCount val="1"/>
                <c:pt idx="0">
                  <c:v>Female</c:v>
                </c:pt>
              </c:strCache>
            </c:strRef>
          </c:tx>
          <c:spPr>
            <a:solidFill>
              <a:srgbClr val="FDC22F"/>
            </a:solidFill>
            <a:ln>
              <a:noFill/>
            </a:ln>
            <a:effectLst/>
          </c:spPr>
          <c:invertIfNegative val="0"/>
          <c:dLbls>
            <c:spPr>
              <a:noFill/>
              <a:ln>
                <a:noFill/>
              </a:ln>
              <a:effectLst/>
            </c:spPr>
            <c:txPr>
              <a:bodyPr rot="0" spcFirstLastPara="1" vertOverflow="ellipsis" vert="horz" wrap="square" anchor="ctr" anchorCtr="1"/>
              <a:lstStyle/>
              <a:p>
                <a:pPr>
                  <a:defRPr sz="900" b="1" i="0" u="none" strike="noStrike" kern="1200" baseline="0">
                    <a:solidFill>
                      <a:srgbClr val="FDC22F"/>
                    </a:solidFill>
                    <a:latin typeface="Kulim park"/>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strRef>
              <c:f>'Pivot Tables'!$H$6:$H$11</c:f>
              <c:strCache>
                <c:ptCount val="5"/>
                <c:pt idx="0">
                  <c:v>18-25</c:v>
                </c:pt>
                <c:pt idx="1">
                  <c:v>26-35</c:v>
                </c:pt>
                <c:pt idx="2">
                  <c:v>36-45</c:v>
                </c:pt>
                <c:pt idx="3">
                  <c:v>46-55</c:v>
                </c:pt>
                <c:pt idx="4">
                  <c:v>56 &lt;</c:v>
                </c:pt>
              </c:strCache>
            </c:strRef>
          </c:cat>
          <c:val>
            <c:numRef>
              <c:f>'Pivot Tables'!$I$6:$I$11</c:f>
              <c:numCache>
                <c:formatCode>General</c:formatCode>
                <c:ptCount val="5"/>
                <c:pt idx="0">
                  <c:v>6</c:v>
                </c:pt>
                <c:pt idx="1">
                  <c:v>7</c:v>
                </c:pt>
                <c:pt idx="2">
                  <c:v>5</c:v>
                </c:pt>
                <c:pt idx="3">
                  <c:v>4</c:v>
                </c:pt>
                <c:pt idx="4">
                  <c:v>4</c:v>
                </c:pt>
              </c:numCache>
            </c:numRef>
          </c:val>
        </c:ser>
        <c:ser>
          <c:idx val="1"/>
          <c:order val="1"/>
          <c:tx>
            <c:strRef>
              <c:f>'Pivot Tables'!$J$4:$J$5</c:f>
              <c:strCache>
                <c:ptCount val="1"/>
                <c:pt idx="0">
                  <c:v>Male</c:v>
                </c:pt>
              </c:strCache>
            </c:strRef>
          </c:tx>
          <c:spPr>
            <a:solidFill>
              <a:schemeClr val="bg1">
                <a:lumMod val="95000"/>
              </a:schemeClr>
            </a:solidFill>
            <a:ln>
              <a:noFill/>
            </a:ln>
            <a:effectLst/>
          </c:spPr>
          <c:invertIfNegative val="0"/>
          <c:dLbls>
            <c:spPr>
              <a:noFill/>
              <a:ln>
                <a:noFill/>
              </a:ln>
              <a:effectLst/>
            </c:spPr>
            <c:txPr>
              <a:bodyPr rot="0" spcFirstLastPara="1" vertOverflow="ellipsis" vert="horz" wrap="square" anchor="ctr" anchorCtr="1"/>
              <a:lstStyle/>
              <a:p>
                <a:pPr>
                  <a:defRPr sz="900" b="1" i="0" u="none" strike="noStrike" kern="1200" baseline="0">
                    <a:solidFill>
                      <a:schemeClr val="bg1">
                        <a:lumMod val="95000"/>
                      </a:schemeClr>
                    </a:solidFill>
                    <a:latin typeface="Kulim park"/>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strRef>
              <c:f>'Pivot Tables'!$H$6:$H$11</c:f>
              <c:strCache>
                <c:ptCount val="5"/>
                <c:pt idx="0">
                  <c:v>18-25</c:v>
                </c:pt>
                <c:pt idx="1">
                  <c:v>26-35</c:v>
                </c:pt>
                <c:pt idx="2">
                  <c:v>36-45</c:v>
                </c:pt>
                <c:pt idx="3">
                  <c:v>46-55</c:v>
                </c:pt>
                <c:pt idx="4">
                  <c:v>56 &lt;</c:v>
                </c:pt>
              </c:strCache>
            </c:strRef>
          </c:cat>
          <c:val>
            <c:numRef>
              <c:f>'Pivot Tables'!$J$6:$J$11</c:f>
              <c:numCache>
                <c:formatCode>General</c:formatCode>
                <c:ptCount val="5"/>
                <c:pt idx="0">
                  <c:v>3</c:v>
                </c:pt>
                <c:pt idx="1">
                  <c:v>6</c:v>
                </c:pt>
                <c:pt idx="2">
                  <c:v>7</c:v>
                </c:pt>
                <c:pt idx="3">
                  <c:v>3</c:v>
                </c:pt>
                <c:pt idx="4">
                  <c:v>5</c:v>
                </c:pt>
              </c:numCache>
            </c:numRef>
          </c:val>
        </c:ser>
        <c:dLbls>
          <c:dLblPos val="outEnd"/>
          <c:showLegendKey val="0"/>
          <c:showVal val="1"/>
          <c:showCatName val="0"/>
          <c:showSerName val="0"/>
          <c:showPercent val="0"/>
          <c:showBubbleSize val="0"/>
        </c:dLbls>
        <c:gapWidth val="219"/>
        <c:overlap val="-27"/>
        <c:axId val="874537680"/>
        <c:axId val="874531152"/>
      </c:barChart>
      <c:catAx>
        <c:axId val="87453768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bg1"/>
                </a:solidFill>
                <a:latin typeface="Kulim park"/>
                <a:ea typeface="+mn-ea"/>
                <a:cs typeface="+mn-cs"/>
              </a:defRPr>
            </a:pPr>
            <a:endParaRPr lang="en-US"/>
          </a:p>
        </c:txPr>
        <c:crossAx val="874531152"/>
        <c:crosses val="autoZero"/>
        <c:auto val="1"/>
        <c:lblAlgn val="ctr"/>
        <c:lblOffset val="100"/>
        <c:noMultiLvlLbl val="0"/>
      </c:catAx>
      <c:valAx>
        <c:axId val="874531152"/>
        <c:scaling>
          <c:orientation val="minMax"/>
        </c:scaling>
        <c:delete val="1"/>
        <c:axPos val="l"/>
        <c:majorGridlines>
          <c:spPr>
            <a:ln w="9525" cap="flat" cmpd="sng" algn="ctr">
              <a:solidFill>
                <a:srgbClr val="FDC22F">
                  <a:alpha val="34000"/>
                </a:srgbClr>
              </a:solidFill>
              <a:prstDash val="dashDot"/>
              <a:round/>
            </a:ln>
            <a:effectLst/>
          </c:spPr>
        </c:majorGridlines>
        <c:numFmt formatCode="General" sourceLinked="1"/>
        <c:majorTickMark val="none"/>
        <c:minorTickMark val="none"/>
        <c:tickLblPos val="nextTo"/>
        <c:crossAx val="874537680"/>
        <c:crosses val="autoZero"/>
        <c:crossBetween val="between"/>
      </c:valAx>
      <c:spPr>
        <a:noFill/>
        <a:ln>
          <a:noFill/>
        </a:ln>
        <a:effectLst/>
      </c:spPr>
    </c:plotArea>
    <c:plotVisOnly val="1"/>
    <c:dispBlanksAs val="gap"/>
    <c:showDLblsOverMax val="0"/>
  </c:chart>
  <c:spPr>
    <a:noFill/>
    <a:ln w="9525" cap="flat" cmpd="sng" algn="ctr">
      <a:noFill/>
      <a:round/>
    </a:ln>
    <a:effectLst/>
  </c:spPr>
  <c:txPr>
    <a:bodyPr/>
    <a:lstStyle/>
    <a:p>
      <a:pPr>
        <a:defRPr>
          <a:latin typeface="Kulim park"/>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Lst>
</c:chartSpace>
</file>

<file path=xl/charts/chart7.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4.7058823529411764E-2"/>
          <c:y val="3.6426149308645579E-3"/>
          <c:w val="0.94505033447961695"/>
          <c:h val="0.98460017497812768"/>
        </c:manualLayout>
      </c:layout>
      <c:pieChart>
        <c:varyColors val="1"/>
        <c:ser>
          <c:idx val="0"/>
          <c:order val="0"/>
          <c:spPr>
            <a:ln>
              <a:solidFill>
                <a:srgbClr val="000000"/>
              </a:solidFill>
            </a:ln>
          </c:spPr>
          <c:explosion val="1"/>
          <c:dPt>
            <c:idx val="0"/>
            <c:bubble3D val="0"/>
            <c:spPr>
              <a:solidFill>
                <a:srgbClr val="FDC22F"/>
              </a:solidFill>
              <a:ln w="19050">
                <a:solidFill>
                  <a:srgbClr val="000000"/>
                </a:solidFill>
              </a:ln>
              <a:effectLst/>
            </c:spPr>
          </c:dPt>
          <c:dPt>
            <c:idx val="1"/>
            <c:bubble3D val="0"/>
            <c:spPr>
              <a:solidFill>
                <a:schemeClr val="bg2">
                  <a:lumMod val="10000"/>
                </a:schemeClr>
              </a:solidFill>
              <a:ln w="19050">
                <a:solidFill>
                  <a:srgbClr val="000000"/>
                </a:solidFill>
              </a:ln>
              <a:effectLst/>
            </c:spPr>
          </c:dPt>
          <c:dPt>
            <c:idx val="2"/>
            <c:bubble3D val="0"/>
            <c:spPr>
              <a:solidFill>
                <a:schemeClr val="bg1">
                  <a:lumMod val="65000"/>
                </a:schemeClr>
              </a:solidFill>
              <a:ln w="19050">
                <a:solidFill>
                  <a:srgbClr val="000000"/>
                </a:solidFill>
              </a:ln>
              <a:effectLst/>
            </c:spPr>
          </c:dPt>
          <c:cat>
            <c:strRef>
              <c:f>'Pivot Tables'!$B$11:$B$13</c:f>
              <c:strCache>
                <c:ptCount val="3"/>
                <c:pt idx="0">
                  <c:v>Contract</c:v>
                </c:pt>
                <c:pt idx="1">
                  <c:v>Full-Time</c:v>
                </c:pt>
                <c:pt idx="2">
                  <c:v>Part-Time</c:v>
                </c:pt>
              </c:strCache>
            </c:strRef>
          </c:cat>
          <c:val>
            <c:numRef>
              <c:f>'Pivot Tables'!$C$11:$C$13</c:f>
              <c:numCache>
                <c:formatCode>General</c:formatCode>
                <c:ptCount val="3"/>
                <c:pt idx="0">
                  <c:v>17</c:v>
                </c:pt>
                <c:pt idx="1">
                  <c:v>20</c:v>
                </c:pt>
                <c:pt idx="2">
                  <c:v>13</c:v>
                </c:pt>
              </c:numCache>
            </c:numRef>
          </c:val>
        </c:ser>
        <c:dLbls>
          <c:showLegendKey val="0"/>
          <c:showVal val="0"/>
          <c:showCatName val="0"/>
          <c:showSerName val="0"/>
          <c:showPercent val="0"/>
          <c:showBubbleSize val="0"/>
          <c:showLeaderLines val="1"/>
        </c:dLbls>
        <c:firstSliceAng val="0"/>
      </c:pieChart>
      <c:spPr>
        <a:noFill/>
        <a:ln>
          <a:noFill/>
        </a:ln>
        <a:effectLst/>
      </c:spPr>
    </c:plotArea>
    <c:plotVisOnly val="1"/>
    <c:dispBlanksAs val="gap"/>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spPr>
            <a:ln>
              <a:noFill/>
            </a:ln>
          </c:spPr>
          <c:dPt>
            <c:idx val="0"/>
            <c:bubble3D val="0"/>
            <c:spPr>
              <a:solidFill>
                <a:srgbClr val="FDC22F"/>
              </a:solidFill>
              <a:ln w="19050">
                <a:noFill/>
              </a:ln>
              <a:effectLst/>
            </c:spPr>
          </c:dPt>
          <c:dPt>
            <c:idx val="1"/>
            <c:bubble3D val="0"/>
            <c:spPr>
              <a:solidFill>
                <a:schemeClr val="bg2">
                  <a:lumMod val="10000"/>
                </a:schemeClr>
              </a:solidFill>
              <a:ln w="19050">
                <a:noFill/>
              </a:ln>
              <a:effectLst/>
            </c:spPr>
          </c:dPt>
          <c:val>
            <c:numRef>
              <c:f>'Pivot Tables'!$J$23:$K$23</c:f>
              <c:numCache>
                <c:formatCode>0%</c:formatCode>
                <c:ptCount val="2"/>
                <c:pt idx="0">
                  <c:v>0.48</c:v>
                </c:pt>
                <c:pt idx="1">
                  <c:v>0.52</c:v>
                </c:pt>
              </c:numCache>
            </c:numRef>
          </c:val>
        </c:ser>
        <c:dLbls>
          <c:showLegendKey val="0"/>
          <c:showVal val="0"/>
          <c:showCatName val="0"/>
          <c:showSerName val="0"/>
          <c:showPercent val="0"/>
          <c:showBubbleSize val="0"/>
          <c:showLeaderLines val="1"/>
        </c:dLbls>
        <c:firstSliceAng val="0"/>
        <c:holeSize val="75"/>
      </c:doughnutChart>
      <c:spPr>
        <a:noFill/>
        <a:ln>
          <a:noFill/>
        </a:ln>
        <a:effectLst/>
      </c:spPr>
    </c:plotArea>
    <c:plotVisOnly val="1"/>
    <c:dispBlanksAs val="gap"/>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dPt>
            <c:idx val="0"/>
            <c:bubble3D val="0"/>
            <c:spPr>
              <a:solidFill>
                <a:schemeClr val="bg1"/>
              </a:solidFill>
              <a:ln w="19050">
                <a:noFill/>
              </a:ln>
              <a:effectLst/>
            </c:spPr>
          </c:dPt>
          <c:dPt>
            <c:idx val="1"/>
            <c:bubble3D val="0"/>
            <c:spPr>
              <a:solidFill>
                <a:schemeClr val="bg2">
                  <a:lumMod val="10000"/>
                </a:schemeClr>
              </a:solidFill>
              <a:ln w="19050">
                <a:noFill/>
              </a:ln>
              <a:effectLst/>
            </c:spPr>
          </c:dPt>
          <c:val>
            <c:numRef>
              <c:f>'Pivot Tables'!$J$22:$K$22</c:f>
              <c:numCache>
                <c:formatCode>0%</c:formatCode>
                <c:ptCount val="2"/>
                <c:pt idx="0">
                  <c:v>0.52</c:v>
                </c:pt>
                <c:pt idx="1">
                  <c:v>0.48</c:v>
                </c:pt>
              </c:numCache>
            </c:numRef>
          </c:val>
        </c:ser>
        <c:dLbls>
          <c:showLegendKey val="0"/>
          <c:showVal val="0"/>
          <c:showCatName val="0"/>
          <c:showSerName val="0"/>
          <c:showPercent val="0"/>
          <c:showBubbleSize val="0"/>
          <c:showLeaderLines val="1"/>
        </c:dLbls>
        <c:firstSliceAng val="0"/>
        <c:holeSize val="75"/>
      </c:doughnutChart>
      <c:spPr>
        <a:noFill/>
        <a:ln>
          <a:noFill/>
        </a:ln>
        <a:effectLst/>
      </c:spPr>
    </c:plotArea>
    <c:plotVisOnly val="1"/>
    <c:dispBlanksAs val="gap"/>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8" Type="http://schemas.openxmlformats.org/officeDocument/2006/relationships/chart" Target="../charts/chart7.xml"/><Relationship Id="rId13" Type="http://schemas.openxmlformats.org/officeDocument/2006/relationships/image" Target="../media/image4.png"/><Relationship Id="rId3" Type="http://schemas.openxmlformats.org/officeDocument/2006/relationships/chart" Target="../charts/chart3.xml"/><Relationship Id="rId7" Type="http://schemas.openxmlformats.org/officeDocument/2006/relationships/chart" Target="../charts/chart6.xml"/><Relationship Id="rId12" Type="http://schemas.openxmlformats.org/officeDocument/2006/relationships/image" Target="../media/image3.png"/><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image" Target="../media/image1.png"/><Relationship Id="rId11" Type="http://schemas.openxmlformats.org/officeDocument/2006/relationships/chart" Target="../charts/chart9.xml"/><Relationship Id="rId5" Type="http://schemas.openxmlformats.org/officeDocument/2006/relationships/chart" Target="../charts/chart5.xml"/><Relationship Id="rId10" Type="http://schemas.openxmlformats.org/officeDocument/2006/relationships/chart" Target="../charts/chart8.xml"/><Relationship Id="rId4" Type="http://schemas.openxmlformats.org/officeDocument/2006/relationships/chart" Target="../charts/chart4.xml"/><Relationship Id="rId9"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xdr:from>
      <xdr:col>0</xdr:col>
      <xdr:colOff>58615</xdr:colOff>
      <xdr:row>0</xdr:row>
      <xdr:rowOff>47625</xdr:rowOff>
    </xdr:from>
    <xdr:to>
      <xdr:col>19</xdr:col>
      <xdr:colOff>285749</xdr:colOff>
      <xdr:row>36</xdr:row>
      <xdr:rowOff>111124</xdr:rowOff>
    </xdr:to>
    <xdr:sp macro="" textlink="">
      <xdr:nvSpPr>
        <xdr:cNvPr id="2" name="Rounded Rectangle 1"/>
        <xdr:cNvSpPr/>
      </xdr:nvSpPr>
      <xdr:spPr>
        <a:xfrm>
          <a:off x="58615" y="47625"/>
          <a:ext cx="11688884" cy="6921499"/>
        </a:xfrm>
        <a:prstGeom prst="roundRect">
          <a:avLst>
            <a:gd name="adj" fmla="val 3165"/>
          </a:avLst>
        </a:prstGeom>
        <a:solidFill>
          <a:srgbClr val="292929"/>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US" sz="1100">
            <a:solidFill>
              <a:schemeClr val="lt1"/>
            </a:solidFill>
            <a:latin typeface="+mn-lt"/>
            <a:ea typeface="+mn-ea"/>
            <a:cs typeface="+mn-cs"/>
          </a:endParaRPr>
        </a:p>
      </xdr:txBody>
    </xdr:sp>
    <xdr:clientData/>
  </xdr:twoCellAnchor>
  <xdr:twoCellAnchor>
    <xdr:from>
      <xdr:col>0</xdr:col>
      <xdr:colOff>262724</xdr:colOff>
      <xdr:row>23</xdr:row>
      <xdr:rowOff>63674</xdr:rowOff>
    </xdr:from>
    <xdr:to>
      <xdr:col>4</xdr:col>
      <xdr:colOff>22731</xdr:colOff>
      <xdr:row>35</xdr:row>
      <xdr:rowOff>131885</xdr:rowOff>
    </xdr:to>
    <xdr:sp macro="" textlink="">
      <xdr:nvSpPr>
        <xdr:cNvPr id="116" name="Rounded Rectangle 115"/>
        <xdr:cNvSpPr/>
      </xdr:nvSpPr>
      <xdr:spPr>
        <a:xfrm>
          <a:off x="262724" y="4445174"/>
          <a:ext cx="2221853" cy="2354211"/>
        </a:xfrm>
        <a:prstGeom prst="roundRect">
          <a:avLst>
            <a:gd name="adj" fmla="val 6083"/>
          </a:avLst>
        </a:prstGeom>
        <a:solidFill>
          <a:srgbClr val="333333"/>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US" sz="1100">
            <a:solidFill>
              <a:schemeClr val="lt1"/>
            </a:solidFill>
            <a:latin typeface="+mn-lt"/>
            <a:ea typeface="+mn-ea"/>
            <a:cs typeface="+mn-cs"/>
          </a:endParaRPr>
        </a:p>
      </xdr:txBody>
    </xdr:sp>
    <xdr:clientData/>
  </xdr:twoCellAnchor>
  <xdr:twoCellAnchor>
    <xdr:from>
      <xdr:col>0</xdr:col>
      <xdr:colOff>410389</xdr:colOff>
      <xdr:row>27</xdr:row>
      <xdr:rowOff>31146</xdr:rowOff>
    </xdr:from>
    <xdr:to>
      <xdr:col>2</xdr:col>
      <xdr:colOff>413690</xdr:colOff>
      <xdr:row>28</xdr:row>
      <xdr:rowOff>114875</xdr:rowOff>
    </xdr:to>
    <xdr:sp macro="" textlink="">
      <xdr:nvSpPr>
        <xdr:cNvPr id="105" name="TextBox 104"/>
        <xdr:cNvSpPr txBox="1"/>
      </xdr:nvSpPr>
      <xdr:spPr>
        <a:xfrm>
          <a:off x="410389" y="5174646"/>
          <a:ext cx="1234224" cy="27422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en-US" sz="1200">
              <a:solidFill>
                <a:schemeClr val="bg1"/>
              </a:solidFill>
              <a:latin typeface="Kulim park"/>
            </a:rPr>
            <a:t>Branch Office</a:t>
          </a:r>
          <a:endParaRPr lang="en-US" sz="1100">
            <a:solidFill>
              <a:schemeClr val="bg1"/>
            </a:solidFill>
            <a:latin typeface="Kulim park"/>
          </a:endParaRPr>
        </a:p>
      </xdr:txBody>
    </xdr:sp>
    <xdr:clientData/>
  </xdr:twoCellAnchor>
  <xdr:twoCellAnchor>
    <xdr:from>
      <xdr:col>0</xdr:col>
      <xdr:colOff>410389</xdr:colOff>
      <xdr:row>29</xdr:row>
      <xdr:rowOff>182390</xdr:rowOff>
    </xdr:from>
    <xdr:to>
      <xdr:col>2</xdr:col>
      <xdr:colOff>438725</xdr:colOff>
      <xdr:row>31</xdr:row>
      <xdr:rowOff>107229</xdr:rowOff>
    </xdr:to>
    <xdr:sp macro="" textlink="">
      <xdr:nvSpPr>
        <xdr:cNvPr id="106" name="TextBox 105"/>
        <xdr:cNvSpPr txBox="1"/>
      </xdr:nvSpPr>
      <xdr:spPr>
        <a:xfrm>
          <a:off x="410389" y="5706890"/>
          <a:ext cx="1259259" cy="30583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en-US" sz="1200">
              <a:solidFill>
                <a:schemeClr val="bg1"/>
              </a:solidFill>
              <a:latin typeface="Kulim park"/>
            </a:rPr>
            <a:t>Head</a:t>
          </a:r>
          <a:r>
            <a:rPr lang="en-US" sz="1200" baseline="0">
              <a:solidFill>
                <a:schemeClr val="bg1"/>
              </a:solidFill>
              <a:latin typeface="Kulim park"/>
            </a:rPr>
            <a:t> Office</a:t>
          </a:r>
          <a:endParaRPr lang="en-US" sz="1100">
            <a:solidFill>
              <a:schemeClr val="bg1"/>
            </a:solidFill>
            <a:latin typeface="Kulim park"/>
          </a:endParaRPr>
        </a:p>
      </xdr:txBody>
    </xdr:sp>
    <xdr:clientData/>
  </xdr:twoCellAnchor>
  <xdr:twoCellAnchor>
    <xdr:from>
      <xdr:col>0</xdr:col>
      <xdr:colOff>394487</xdr:colOff>
      <xdr:row>32</xdr:row>
      <xdr:rowOff>64465</xdr:rowOff>
    </xdr:from>
    <xdr:to>
      <xdr:col>2</xdr:col>
      <xdr:colOff>214691</xdr:colOff>
      <xdr:row>34</xdr:row>
      <xdr:rowOff>8409</xdr:rowOff>
    </xdr:to>
    <xdr:sp macro="" textlink="">
      <xdr:nvSpPr>
        <xdr:cNvPr id="107" name="TextBox 106"/>
        <xdr:cNvSpPr txBox="1"/>
      </xdr:nvSpPr>
      <xdr:spPr>
        <a:xfrm>
          <a:off x="394487" y="6160465"/>
          <a:ext cx="1051127" cy="32494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en-US" sz="1200">
              <a:solidFill>
                <a:schemeClr val="bg1"/>
              </a:solidFill>
              <a:latin typeface="Kulim park"/>
            </a:rPr>
            <a:t>Remote</a:t>
          </a:r>
          <a:endParaRPr lang="en-US" sz="1100">
            <a:solidFill>
              <a:schemeClr val="bg1"/>
            </a:solidFill>
            <a:latin typeface="Kulim park"/>
          </a:endParaRPr>
        </a:p>
      </xdr:txBody>
    </xdr:sp>
    <xdr:clientData/>
  </xdr:twoCellAnchor>
  <xdr:twoCellAnchor>
    <xdr:from>
      <xdr:col>0</xdr:col>
      <xdr:colOff>342236</xdr:colOff>
      <xdr:row>27</xdr:row>
      <xdr:rowOff>64306</xdr:rowOff>
    </xdr:from>
    <xdr:to>
      <xdr:col>3</xdr:col>
      <xdr:colOff>130032</xdr:colOff>
      <xdr:row>30</xdr:row>
      <xdr:rowOff>182176</xdr:rowOff>
    </xdr:to>
    <xdr:graphicFrame macro="">
      <xdr:nvGraphicFramePr>
        <xdr:cNvPr id="113" name="Chart 112"/>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434244</xdr:colOff>
      <xdr:row>30</xdr:row>
      <xdr:rowOff>124022</xdr:rowOff>
    </xdr:from>
    <xdr:to>
      <xdr:col>3</xdr:col>
      <xdr:colOff>116216</xdr:colOff>
      <xdr:row>33</xdr:row>
      <xdr:rowOff>3038</xdr:rowOff>
    </xdr:to>
    <xdr:graphicFrame macro="">
      <xdr:nvGraphicFramePr>
        <xdr:cNvPr id="114" name="Chart 113"/>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0</xdr:col>
      <xdr:colOff>458097</xdr:colOff>
      <xdr:row>33</xdr:row>
      <xdr:rowOff>25205</xdr:rowOff>
    </xdr:from>
    <xdr:to>
      <xdr:col>3</xdr:col>
      <xdr:colOff>148704</xdr:colOff>
      <xdr:row>35</xdr:row>
      <xdr:rowOff>103827</xdr:rowOff>
    </xdr:to>
    <xdr:graphicFrame macro="">
      <xdr:nvGraphicFramePr>
        <xdr:cNvPr id="115" name="Chart 114"/>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3</xdr:col>
      <xdr:colOff>153199</xdr:colOff>
      <xdr:row>28</xdr:row>
      <xdr:rowOff>50936</xdr:rowOff>
    </xdr:from>
    <xdr:to>
      <xdr:col>4</xdr:col>
      <xdr:colOff>36122</xdr:colOff>
      <xdr:row>30</xdr:row>
      <xdr:rowOff>7398</xdr:rowOff>
    </xdr:to>
    <xdr:sp macro="" textlink="'Pivot Tables'!M17">
      <xdr:nvSpPr>
        <xdr:cNvPr id="119" name="TextBox 118"/>
        <xdr:cNvSpPr txBox="1"/>
      </xdr:nvSpPr>
      <xdr:spPr>
        <a:xfrm>
          <a:off x="1999584" y="5384936"/>
          <a:ext cx="498384" cy="33746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5551BAC3-D8BD-4BF9-862D-CB7CDB612878}" type="TxLink">
            <a:rPr lang="en-US" sz="1050" b="1" i="0" u="none" strike="noStrike">
              <a:solidFill>
                <a:schemeClr val="bg1"/>
              </a:solidFill>
              <a:latin typeface="Kulim Park"/>
            </a:rPr>
            <a:pPr algn="ctr"/>
            <a:t>46%</a:t>
          </a:fld>
          <a:endParaRPr lang="en-US" sz="900" b="1" i="0">
            <a:solidFill>
              <a:schemeClr val="bg1"/>
            </a:solidFill>
            <a:latin typeface="Kulim park"/>
          </a:endParaRPr>
        </a:p>
      </xdr:txBody>
    </xdr:sp>
    <xdr:clientData/>
  </xdr:twoCellAnchor>
  <xdr:twoCellAnchor>
    <xdr:from>
      <xdr:col>3</xdr:col>
      <xdr:colOff>93781</xdr:colOff>
      <xdr:row>30</xdr:row>
      <xdr:rowOff>158330</xdr:rowOff>
    </xdr:from>
    <xdr:to>
      <xdr:col>4</xdr:col>
      <xdr:colOff>36122</xdr:colOff>
      <xdr:row>32</xdr:row>
      <xdr:rowOff>114792</xdr:rowOff>
    </xdr:to>
    <xdr:sp macro="" textlink="'Pivot Tables'!M18">
      <xdr:nvSpPr>
        <xdr:cNvPr id="120" name="TextBox 119"/>
        <xdr:cNvSpPr txBox="1"/>
      </xdr:nvSpPr>
      <xdr:spPr>
        <a:xfrm>
          <a:off x="1940166" y="5873330"/>
          <a:ext cx="557802" cy="33746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D7F9FC39-AB70-416B-B122-915F7334903A}" type="TxLink">
            <a:rPr lang="en-US" sz="1050" b="1" i="0" u="none" strike="noStrike">
              <a:solidFill>
                <a:schemeClr val="bg1"/>
              </a:solidFill>
              <a:latin typeface="Kulim Park"/>
            </a:rPr>
            <a:pPr algn="ctr"/>
            <a:t>16%</a:t>
          </a:fld>
          <a:endParaRPr lang="en-US" sz="900" b="1">
            <a:solidFill>
              <a:schemeClr val="bg1"/>
            </a:solidFill>
            <a:latin typeface="Kulim park"/>
          </a:endParaRPr>
        </a:p>
      </xdr:txBody>
    </xdr:sp>
    <xdr:clientData/>
  </xdr:twoCellAnchor>
  <xdr:twoCellAnchor>
    <xdr:from>
      <xdr:col>3</xdr:col>
      <xdr:colOff>93781</xdr:colOff>
      <xdr:row>33</xdr:row>
      <xdr:rowOff>75224</xdr:rowOff>
    </xdr:from>
    <xdr:to>
      <xdr:col>4</xdr:col>
      <xdr:colOff>36122</xdr:colOff>
      <xdr:row>35</xdr:row>
      <xdr:rowOff>31687</xdr:rowOff>
    </xdr:to>
    <xdr:sp macro="" textlink="'Pivot Tables'!M19">
      <xdr:nvSpPr>
        <xdr:cNvPr id="121" name="TextBox 120"/>
        <xdr:cNvSpPr txBox="1"/>
      </xdr:nvSpPr>
      <xdr:spPr>
        <a:xfrm>
          <a:off x="1940166" y="6361724"/>
          <a:ext cx="557802" cy="33746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4631C238-3F68-40CC-9D28-4FEFF0C91C13}" type="TxLink">
            <a:rPr lang="en-US" sz="1050" b="1" i="0" u="none" strike="noStrike">
              <a:solidFill>
                <a:schemeClr val="bg1"/>
              </a:solidFill>
              <a:latin typeface="Kulim Park"/>
            </a:rPr>
            <a:pPr algn="ctr"/>
            <a:t>38%</a:t>
          </a:fld>
          <a:endParaRPr lang="en-US" sz="900" b="1">
            <a:solidFill>
              <a:schemeClr val="bg1"/>
            </a:solidFill>
            <a:latin typeface="Kulim park"/>
          </a:endParaRPr>
        </a:p>
      </xdr:txBody>
    </xdr:sp>
    <xdr:clientData/>
  </xdr:twoCellAnchor>
  <xdr:twoCellAnchor>
    <xdr:from>
      <xdr:col>0</xdr:col>
      <xdr:colOff>541892</xdr:colOff>
      <xdr:row>23</xdr:row>
      <xdr:rowOff>133914</xdr:rowOff>
    </xdr:from>
    <xdr:to>
      <xdr:col>4</xdr:col>
      <xdr:colOff>322384</xdr:colOff>
      <xdr:row>26</xdr:row>
      <xdr:rowOff>80828</xdr:rowOff>
    </xdr:to>
    <xdr:grpSp>
      <xdr:nvGrpSpPr>
        <xdr:cNvPr id="130" name="Group 129"/>
        <xdr:cNvGrpSpPr/>
      </xdr:nvGrpSpPr>
      <xdr:grpSpPr>
        <a:xfrm>
          <a:off x="541892" y="4515414"/>
          <a:ext cx="2218892" cy="518414"/>
          <a:chOff x="5156669" y="3651539"/>
          <a:chExt cx="2086845" cy="417999"/>
        </a:xfrm>
      </xdr:grpSpPr>
      <xdr:sp macro="" textlink="">
        <xdr:nvSpPr>
          <xdr:cNvPr id="131" name="TextBox 130"/>
          <xdr:cNvSpPr txBox="1"/>
        </xdr:nvSpPr>
        <xdr:spPr>
          <a:xfrm>
            <a:off x="5156669" y="3651539"/>
            <a:ext cx="1453945" cy="21173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en-US" sz="1300" b="1">
                <a:solidFill>
                  <a:srgbClr val="FDC22F"/>
                </a:solidFill>
                <a:latin typeface="Kulim park"/>
              </a:rPr>
              <a:t>Work Location</a:t>
            </a:r>
          </a:p>
        </xdr:txBody>
      </xdr:sp>
      <xdr:sp macro="" textlink="">
        <xdr:nvSpPr>
          <xdr:cNvPr id="132" name="TextBox 131"/>
          <xdr:cNvSpPr txBox="1"/>
        </xdr:nvSpPr>
        <xdr:spPr>
          <a:xfrm>
            <a:off x="5156670" y="3857428"/>
            <a:ext cx="2086844" cy="21211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en-US" sz="1000" b="1">
                <a:solidFill>
                  <a:schemeClr val="bg2">
                    <a:lumMod val="90000"/>
                  </a:schemeClr>
                </a:solidFill>
                <a:latin typeface="Kulim park"/>
              </a:rPr>
              <a:t>Employees to workplace</a:t>
            </a:r>
          </a:p>
        </xdr:txBody>
      </xdr:sp>
    </xdr:grpSp>
    <xdr:clientData/>
  </xdr:twoCellAnchor>
  <xdr:twoCellAnchor>
    <xdr:from>
      <xdr:col>8</xdr:col>
      <xdr:colOff>556847</xdr:colOff>
      <xdr:row>7</xdr:row>
      <xdr:rowOff>58615</xdr:rowOff>
    </xdr:from>
    <xdr:to>
      <xdr:col>13</xdr:col>
      <xdr:colOff>363700</xdr:colOff>
      <xdr:row>20</xdr:row>
      <xdr:rowOff>175846</xdr:rowOff>
    </xdr:to>
    <xdr:sp macro="" textlink="">
      <xdr:nvSpPr>
        <xdr:cNvPr id="12" name="Rounded Rectangle 11"/>
        <xdr:cNvSpPr/>
      </xdr:nvSpPr>
      <xdr:spPr>
        <a:xfrm>
          <a:off x="5480539" y="1392115"/>
          <a:ext cx="2884161" cy="2593731"/>
        </a:xfrm>
        <a:prstGeom prst="roundRect">
          <a:avLst>
            <a:gd name="adj" fmla="val 8109"/>
          </a:avLst>
        </a:prstGeom>
        <a:solidFill>
          <a:srgbClr val="333333"/>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US" sz="1100">
            <a:solidFill>
              <a:schemeClr val="lt1"/>
            </a:solidFill>
            <a:latin typeface="+mn-lt"/>
            <a:ea typeface="+mn-ea"/>
            <a:cs typeface="+mn-cs"/>
          </a:endParaRPr>
        </a:p>
      </xdr:txBody>
    </xdr:sp>
    <xdr:clientData/>
  </xdr:twoCellAnchor>
  <xdr:twoCellAnchor>
    <xdr:from>
      <xdr:col>9</xdr:col>
      <xdr:colOff>131121</xdr:colOff>
      <xdr:row>9</xdr:row>
      <xdr:rowOff>54103</xdr:rowOff>
    </xdr:from>
    <xdr:to>
      <xdr:col>13</xdr:col>
      <xdr:colOff>245793</xdr:colOff>
      <xdr:row>18</xdr:row>
      <xdr:rowOff>126053</xdr:rowOff>
    </xdr:to>
    <xdr:graphicFrame macro="">
      <xdr:nvGraphicFramePr>
        <xdr:cNvPr id="173" name="Chart 17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9</xdr:col>
      <xdr:colOff>101711</xdr:colOff>
      <xdr:row>17</xdr:row>
      <xdr:rowOff>152603</xdr:rowOff>
    </xdr:from>
    <xdr:to>
      <xdr:col>10</xdr:col>
      <xdr:colOff>239379</xdr:colOff>
      <xdr:row>19</xdr:row>
      <xdr:rowOff>120361</xdr:rowOff>
    </xdr:to>
    <xdr:grpSp>
      <xdr:nvGrpSpPr>
        <xdr:cNvPr id="176" name="Group 175"/>
        <xdr:cNvGrpSpPr/>
      </xdr:nvGrpSpPr>
      <xdr:grpSpPr>
        <a:xfrm>
          <a:off x="5588111" y="3391103"/>
          <a:ext cx="747268" cy="348758"/>
          <a:chOff x="4337831" y="4145197"/>
          <a:chExt cx="797441" cy="334783"/>
        </a:xfrm>
      </xdr:grpSpPr>
      <xdr:sp macro="" textlink="">
        <xdr:nvSpPr>
          <xdr:cNvPr id="177" name="Flowchart: Connector 176"/>
          <xdr:cNvSpPr/>
        </xdr:nvSpPr>
        <xdr:spPr>
          <a:xfrm>
            <a:off x="4337831" y="4256962"/>
            <a:ext cx="113853" cy="124539"/>
          </a:xfrm>
          <a:prstGeom prst="flowChartConnector">
            <a:avLst/>
          </a:prstGeom>
          <a:solidFill>
            <a:srgbClr val="556238"/>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900">
              <a:latin typeface="Kulim park"/>
            </a:endParaRPr>
          </a:p>
        </xdr:txBody>
      </xdr:sp>
      <xdr:sp macro="" textlink="">
        <xdr:nvSpPr>
          <xdr:cNvPr id="178" name="TextBox 177"/>
          <xdr:cNvSpPr txBox="1"/>
        </xdr:nvSpPr>
        <xdr:spPr>
          <a:xfrm>
            <a:off x="4431632" y="4145197"/>
            <a:ext cx="703640" cy="33478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en-US" sz="1100">
                <a:solidFill>
                  <a:schemeClr val="bg1"/>
                </a:solidFill>
                <a:latin typeface="Kulim park"/>
              </a:rPr>
              <a:t>Analyst</a:t>
            </a:r>
            <a:endParaRPr lang="en-US" sz="900">
              <a:solidFill>
                <a:schemeClr val="bg1"/>
              </a:solidFill>
              <a:latin typeface="Kulim park"/>
            </a:endParaRPr>
          </a:p>
        </xdr:txBody>
      </xdr:sp>
    </xdr:grpSp>
    <xdr:clientData/>
  </xdr:twoCellAnchor>
  <xdr:twoCellAnchor>
    <xdr:from>
      <xdr:col>10</xdr:col>
      <xdr:colOff>317530</xdr:colOff>
      <xdr:row>17</xdr:row>
      <xdr:rowOff>175842</xdr:rowOff>
    </xdr:from>
    <xdr:to>
      <xdr:col>11</xdr:col>
      <xdr:colOff>571503</xdr:colOff>
      <xdr:row>19</xdr:row>
      <xdr:rowOff>104527</xdr:rowOff>
    </xdr:to>
    <xdr:grpSp>
      <xdr:nvGrpSpPr>
        <xdr:cNvPr id="187" name="Group 186"/>
        <xdr:cNvGrpSpPr/>
      </xdr:nvGrpSpPr>
      <xdr:grpSpPr>
        <a:xfrm>
          <a:off x="6413530" y="3414342"/>
          <a:ext cx="863573" cy="309685"/>
          <a:chOff x="4337831" y="4134007"/>
          <a:chExt cx="977191" cy="345973"/>
        </a:xfrm>
      </xdr:grpSpPr>
      <xdr:sp macro="" textlink="">
        <xdr:nvSpPr>
          <xdr:cNvPr id="188" name="Flowchart: Connector 187"/>
          <xdr:cNvSpPr/>
        </xdr:nvSpPr>
        <xdr:spPr>
          <a:xfrm>
            <a:off x="4337831" y="4256962"/>
            <a:ext cx="113853" cy="124539"/>
          </a:xfrm>
          <a:prstGeom prst="flowChartConnector">
            <a:avLst/>
          </a:prstGeom>
          <a:solidFill>
            <a:srgbClr val="FFD009"/>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900">
              <a:latin typeface="Kulim park"/>
            </a:endParaRPr>
          </a:p>
        </xdr:txBody>
      </xdr:sp>
      <xdr:sp macro="" textlink="">
        <xdr:nvSpPr>
          <xdr:cNvPr id="189" name="TextBox 188"/>
          <xdr:cNvSpPr txBox="1"/>
        </xdr:nvSpPr>
        <xdr:spPr>
          <a:xfrm>
            <a:off x="4431632" y="4134007"/>
            <a:ext cx="883390" cy="34597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en-US" sz="1100">
                <a:solidFill>
                  <a:schemeClr val="bg1"/>
                </a:solidFill>
                <a:latin typeface="Kulim park"/>
              </a:rPr>
              <a:t>Manager</a:t>
            </a:r>
            <a:endParaRPr lang="en-US" sz="900">
              <a:solidFill>
                <a:schemeClr val="bg1"/>
              </a:solidFill>
              <a:latin typeface="Kulim park"/>
            </a:endParaRPr>
          </a:p>
        </xdr:txBody>
      </xdr:sp>
    </xdr:grpSp>
    <xdr:clientData/>
  </xdr:twoCellAnchor>
  <xdr:twoCellAnchor>
    <xdr:from>
      <xdr:col>11</xdr:col>
      <xdr:colOff>539808</xdr:colOff>
      <xdr:row>18</xdr:row>
      <xdr:rowOff>1724</xdr:rowOff>
    </xdr:from>
    <xdr:to>
      <xdr:col>13</xdr:col>
      <xdr:colOff>410308</xdr:colOff>
      <xdr:row>19</xdr:row>
      <xdr:rowOff>110640</xdr:rowOff>
    </xdr:to>
    <xdr:grpSp>
      <xdr:nvGrpSpPr>
        <xdr:cNvPr id="195" name="Group 194"/>
        <xdr:cNvGrpSpPr/>
      </xdr:nvGrpSpPr>
      <xdr:grpSpPr>
        <a:xfrm>
          <a:off x="7245408" y="3430724"/>
          <a:ext cx="1089700" cy="299416"/>
          <a:chOff x="4337831" y="4145197"/>
          <a:chExt cx="1219822" cy="334783"/>
        </a:xfrm>
      </xdr:grpSpPr>
      <xdr:sp macro="" textlink="">
        <xdr:nvSpPr>
          <xdr:cNvPr id="196" name="Flowchart: Connector 195"/>
          <xdr:cNvSpPr/>
        </xdr:nvSpPr>
        <xdr:spPr>
          <a:xfrm>
            <a:off x="4337831" y="4256962"/>
            <a:ext cx="113853" cy="124539"/>
          </a:xfrm>
          <a:prstGeom prst="flowChartConnector">
            <a:avLst/>
          </a:prstGeom>
          <a:solidFill>
            <a:schemeClr val="bg1">
              <a:lumMod val="8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900">
              <a:latin typeface="Kulim park"/>
            </a:endParaRPr>
          </a:p>
        </xdr:txBody>
      </xdr:sp>
      <xdr:sp macro="" textlink="">
        <xdr:nvSpPr>
          <xdr:cNvPr id="197" name="TextBox 196"/>
          <xdr:cNvSpPr txBox="1"/>
        </xdr:nvSpPr>
        <xdr:spPr>
          <a:xfrm>
            <a:off x="4431632" y="4145197"/>
            <a:ext cx="1126021" cy="33478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en-US" sz="1100">
                <a:solidFill>
                  <a:schemeClr val="bg1"/>
                </a:solidFill>
                <a:latin typeface="Kulim park"/>
              </a:rPr>
              <a:t>HR</a:t>
            </a:r>
            <a:r>
              <a:rPr lang="en-US" sz="900">
                <a:solidFill>
                  <a:schemeClr val="bg1"/>
                </a:solidFill>
                <a:latin typeface="Kulim park"/>
              </a:rPr>
              <a:t> </a:t>
            </a:r>
            <a:r>
              <a:rPr lang="en-US" sz="1100">
                <a:solidFill>
                  <a:schemeClr val="bg1"/>
                </a:solidFill>
                <a:latin typeface="Kulim park"/>
              </a:rPr>
              <a:t>Specialist</a:t>
            </a:r>
            <a:endParaRPr lang="en-US" sz="900">
              <a:solidFill>
                <a:schemeClr val="bg1"/>
              </a:solidFill>
              <a:latin typeface="Kulim park"/>
            </a:endParaRPr>
          </a:p>
        </xdr:txBody>
      </xdr:sp>
    </xdr:grpSp>
    <xdr:clientData/>
  </xdr:twoCellAnchor>
  <xdr:twoCellAnchor>
    <xdr:from>
      <xdr:col>10</xdr:col>
      <xdr:colOff>323698</xdr:colOff>
      <xdr:row>19</xdr:row>
      <xdr:rowOff>52184</xdr:rowOff>
    </xdr:from>
    <xdr:to>
      <xdr:col>12</xdr:col>
      <xdr:colOff>9719</xdr:colOff>
      <xdr:row>20</xdr:row>
      <xdr:rowOff>157811</xdr:rowOff>
    </xdr:to>
    <xdr:grpSp>
      <xdr:nvGrpSpPr>
        <xdr:cNvPr id="198" name="Group 197"/>
        <xdr:cNvGrpSpPr/>
      </xdr:nvGrpSpPr>
      <xdr:grpSpPr>
        <a:xfrm>
          <a:off x="6419698" y="3671684"/>
          <a:ext cx="905221" cy="296127"/>
          <a:chOff x="4337831" y="4145197"/>
          <a:chExt cx="897479" cy="334783"/>
        </a:xfrm>
      </xdr:grpSpPr>
      <xdr:sp macro="" textlink="">
        <xdr:nvSpPr>
          <xdr:cNvPr id="199" name="Flowchart: Connector 198"/>
          <xdr:cNvSpPr/>
        </xdr:nvSpPr>
        <xdr:spPr>
          <a:xfrm>
            <a:off x="4337831" y="4256962"/>
            <a:ext cx="113853" cy="124539"/>
          </a:xfrm>
          <a:prstGeom prst="flowChartConnector">
            <a:avLst/>
          </a:prstGeom>
          <a:solidFill>
            <a:srgbClr val="776435"/>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900">
              <a:latin typeface="Kulim park"/>
            </a:endParaRPr>
          </a:p>
        </xdr:txBody>
      </xdr:sp>
      <xdr:sp macro="" textlink="">
        <xdr:nvSpPr>
          <xdr:cNvPr id="200" name="TextBox 199"/>
          <xdr:cNvSpPr txBox="1"/>
        </xdr:nvSpPr>
        <xdr:spPr>
          <a:xfrm>
            <a:off x="4431632" y="4145197"/>
            <a:ext cx="803678" cy="33478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en-US" sz="1050">
                <a:solidFill>
                  <a:schemeClr val="bg1"/>
                </a:solidFill>
                <a:latin typeface="Kulim park"/>
              </a:rPr>
              <a:t>Developer</a:t>
            </a:r>
            <a:endParaRPr lang="en-US" sz="900">
              <a:solidFill>
                <a:schemeClr val="bg1"/>
              </a:solidFill>
              <a:latin typeface="Kulim park"/>
            </a:endParaRPr>
          </a:p>
        </xdr:txBody>
      </xdr:sp>
    </xdr:grpSp>
    <xdr:clientData/>
  </xdr:twoCellAnchor>
  <xdr:twoCellAnchor>
    <xdr:from>
      <xdr:col>9</xdr:col>
      <xdr:colOff>99883</xdr:colOff>
      <xdr:row>19</xdr:row>
      <xdr:rowOff>58613</xdr:rowOff>
    </xdr:from>
    <xdr:to>
      <xdr:col>10</xdr:col>
      <xdr:colOff>395656</xdr:colOff>
      <xdr:row>20</xdr:row>
      <xdr:rowOff>127168</xdr:rowOff>
    </xdr:to>
    <xdr:grpSp>
      <xdr:nvGrpSpPr>
        <xdr:cNvPr id="208" name="Group 207"/>
        <xdr:cNvGrpSpPr/>
      </xdr:nvGrpSpPr>
      <xdr:grpSpPr>
        <a:xfrm>
          <a:off x="5586283" y="3678113"/>
          <a:ext cx="905373" cy="259055"/>
          <a:chOff x="4337831" y="4212784"/>
          <a:chExt cx="966123" cy="267195"/>
        </a:xfrm>
      </xdr:grpSpPr>
      <xdr:sp macro="" textlink="">
        <xdr:nvSpPr>
          <xdr:cNvPr id="209" name="Flowchart: Connector 208"/>
          <xdr:cNvSpPr/>
        </xdr:nvSpPr>
        <xdr:spPr>
          <a:xfrm>
            <a:off x="4337831" y="4256962"/>
            <a:ext cx="113853" cy="124539"/>
          </a:xfrm>
          <a:prstGeom prst="flowChartConnector">
            <a:avLst/>
          </a:prstGeom>
          <a:solidFill>
            <a:srgbClr val="777777"/>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900">
              <a:latin typeface="Kulim park"/>
            </a:endParaRPr>
          </a:p>
        </xdr:txBody>
      </xdr:sp>
      <xdr:sp macro="" textlink="">
        <xdr:nvSpPr>
          <xdr:cNvPr id="210" name="TextBox 209"/>
          <xdr:cNvSpPr txBox="1"/>
        </xdr:nvSpPr>
        <xdr:spPr>
          <a:xfrm>
            <a:off x="4431632" y="4212784"/>
            <a:ext cx="872322" cy="26719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en-US" sz="1100">
                <a:solidFill>
                  <a:schemeClr val="bg1"/>
                </a:solidFill>
                <a:latin typeface="Kulim park"/>
              </a:rPr>
              <a:t>Designer</a:t>
            </a:r>
            <a:endParaRPr lang="en-US" sz="900">
              <a:solidFill>
                <a:schemeClr val="bg1"/>
              </a:solidFill>
              <a:latin typeface="Kulim park"/>
            </a:endParaRPr>
          </a:p>
        </xdr:txBody>
      </xdr:sp>
    </xdr:grpSp>
    <xdr:clientData/>
  </xdr:twoCellAnchor>
  <xdr:twoCellAnchor>
    <xdr:from>
      <xdr:col>9</xdr:col>
      <xdr:colOff>238752</xdr:colOff>
      <xdr:row>7</xdr:row>
      <xdr:rowOff>101917</xdr:rowOff>
    </xdr:from>
    <xdr:to>
      <xdr:col>13</xdr:col>
      <xdr:colOff>111531</xdr:colOff>
      <xdr:row>10</xdr:row>
      <xdr:rowOff>18572</xdr:rowOff>
    </xdr:to>
    <xdr:grpSp>
      <xdr:nvGrpSpPr>
        <xdr:cNvPr id="213" name="Group 212"/>
        <xdr:cNvGrpSpPr/>
      </xdr:nvGrpSpPr>
      <xdr:grpSpPr>
        <a:xfrm>
          <a:off x="5725152" y="1435417"/>
          <a:ext cx="2311179" cy="488155"/>
          <a:chOff x="5156669" y="3631629"/>
          <a:chExt cx="2086845" cy="437909"/>
        </a:xfrm>
      </xdr:grpSpPr>
      <xdr:sp macro="" textlink="">
        <xdr:nvSpPr>
          <xdr:cNvPr id="214" name="TextBox 213"/>
          <xdr:cNvSpPr txBox="1"/>
        </xdr:nvSpPr>
        <xdr:spPr>
          <a:xfrm>
            <a:off x="5156669" y="3631629"/>
            <a:ext cx="1524203" cy="23164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en-US" sz="1300" b="1">
                <a:solidFill>
                  <a:srgbClr val="FDC22F"/>
                </a:solidFill>
                <a:latin typeface="Kulim park"/>
              </a:rPr>
              <a:t>Leave Tracking</a:t>
            </a:r>
          </a:p>
        </xdr:txBody>
      </xdr:sp>
      <xdr:sp macro="" textlink="">
        <xdr:nvSpPr>
          <xdr:cNvPr id="215" name="TextBox 214"/>
          <xdr:cNvSpPr txBox="1"/>
        </xdr:nvSpPr>
        <xdr:spPr>
          <a:xfrm>
            <a:off x="5156670" y="3857428"/>
            <a:ext cx="2086844" cy="21211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en-US" sz="1000" b="1">
                <a:solidFill>
                  <a:schemeClr val="bg2">
                    <a:lumMod val="90000"/>
                  </a:schemeClr>
                </a:solidFill>
                <a:latin typeface="Kulim park"/>
              </a:rPr>
              <a:t>Leave</a:t>
            </a:r>
            <a:r>
              <a:rPr lang="en-US" sz="1000" b="1" baseline="0">
                <a:solidFill>
                  <a:schemeClr val="bg2">
                    <a:lumMod val="90000"/>
                  </a:schemeClr>
                </a:solidFill>
                <a:latin typeface="Kulim park"/>
              </a:rPr>
              <a:t> taken</a:t>
            </a:r>
            <a:r>
              <a:rPr lang="en-US" sz="1000" b="1">
                <a:solidFill>
                  <a:schemeClr val="bg2">
                    <a:lumMod val="90000"/>
                  </a:schemeClr>
                </a:solidFill>
                <a:latin typeface="Kulim park"/>
              </a:rPr>
              <a:t> by job titles</a:t>
            </a:r>
          </a:p>
        </xdr:txBody>
      </xdr:sp>
    </xdr:grpSp>
    <xdr:clientData/>
  </xdr:twoCellAnchor>
  <xdr:twoCellAnchor>
    <xdr:from>
      <xdr:col>9</xdr:col>
      <xdr:colOff>93460</xdr:colOff>
      <xdr:row>7</xdr:row>
      <xdr:rowOff>174187</xdr:rowOff>
    </xdr:from>
    <xdr:to>
      <xdr:col>9</xdr:col>
      <xdr:colOff>243653</xdr:colOff>
      <xdr:row>8</xdr:row>
      <xdr:rowOff>133196</xdr:rowOff>
    </xdr:to>
    <xdr:sp macro="" textlink="">
      <xdr:nvSpPr>
        <xdr:cNvPr id="228" name="Flowchart: Connector 227"/>
        <xdr:cNvSpPr/>
      </xdr:nvSpPr>
      <xdr:spPr>
        <a:xfrm>
          <a:off x="5632614" y="1507687"/>
          <a:ext cx="150193" cy="149509"/>
        </a:xfrm>
        <a:prstGeom prst="flowChartConnector">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13</xdr:col>
      <xdr:colOff>450773</xdr:colOff>
      <xdr:row>11</xdr:row>
      <xdr:rowOff>0</xdr:rowOff>
    </xdr:from>
    <xdr:to>
      <xdr:col>19</xdr:col>
      <xdr:colOff>102577</xdr:colOff>
      <xdr:row>20</xdr:row>
      <xdr:rowOff>150702</xdr:rowOff>
    </xdr:to>
    <xdr:sp macro="" textlink="">
      <xdr:nvSpPr>
        <xdr:cNvPr id="19" name="Rounded Rectangle 18"/>
        <xdr:cNvSpPr/>
      </xdr:nvSpPr>
      <xdr:spPr>
        <a:xfrm>
          <a:off x="8451773" y="2095500"/>
          <a:ext cx="3344573" cy="2817702"/>
        </a:xfrm>
        <a:prstGeom prst="roundRect">
          <a:avLst>
            <a:gd name="adj" fmla="val 12399"/>
          </a:avLst>
        </a:prstGeom>
        <a:solidFill>
          <a:srgbClr val="333333"/>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US" sz="1100">
            <a:solidFill>
              <a:schemeClr val="lt1"/>
            </a:solidFill>
            <a:latin typeface="+mn-lt"/>
            <a:ea typeface="+mn-ea"/>
            <a:cs typeface="+mn-cs"/>
          </a:endParaRPr>
        </a:p>
      </xdr:txBody>
    </xdr:sp>
    <xdr:clientData/>
  </xdr:twoCellAnchor>
  <xdr:twoCellAnchor>
    <xdr:from>
      <xdr:col>14</xdr:col>
      <xdr:colOff>22675</xdr:colOff>
      <xdr:row>13</xdr:row>
      <xdr:rowOff>71208</xdr:rowOff>
    </xdr:from>
    <xdr:to>
      <xdr:col>19</xdr:col>
      <xdr:colOff>1</xdr:colOff>
      <xdr:row>21</xdr:row>
      <xdr:rowOff>32971</xdr:rowOff>
    </xdr:to>
    <xdr:graphicFrame macro="">
      <xdr:nvGraphicFramePr>
        <xdr:cNvPr id="217" name="Chart 216"/>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14</xdr:col>
      <xdr:colOff>219256</xdr:colOff>
      <xdr:row>11</xdr:row>
      <xdr:rowOff>60790</xdr:rowOff>
    </xdr:from>
    <xdr:to>
      <xdr:col>18</xdr:col>
      <xdr:colOff>205231</xdr:colOff>
      <xdr:row>13</xdr:row>
      <xdr:rowOff>156317</xdr:rowOff>
    </xdr:to>
    <xdr:grpSp>
      <xdr:nvGrpSpPr>
        <xdr:cNvPr id="218" name="Group 217"/>
        <xdr:cNvGrpSpPr/>
      </xdr:nvGrpSpPr>
      <xdr:grpSpPr>
        <a:xfrm>
          <a:off x="8753656" y="2156290"/>
          <a:ext cx="2424375" cy="476527"/>
          <a:chOff x="5156670" y="3676582"/>
          <a:chExt cx="2086844" cy="392956"/>
        </a:xfrm>
      </xdr:grpSpPr>
      <xdr:sp macro="" textlink="">
        <xdr:nvSpPr>
          <xdr:cNvPr id="219" name="TextBox 218"/>
          <xdr:cNvSpPr txBox="1"/>
        </xdr:nvSpPr>
        <xdr:spPr>
          <a:xfrm>
            <a:off x="5156670" y="3676582"/>
            <a:ext cx="1062673" cy="18669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en-US" sz="1300" b="1">
                <a:solidFill>
                  <a:srgbClr val="FDC22F"/>
                </a:solidFill>
                <a:latin typeface="Kulim park"/>
              </a:rPr>
              <a:t>Regions</a:t>
            </a:r>
          </a:p>
        </xdr:txBody>
      </xdr:sp>
      <xdr:sp macro="" textlink="">
        <xdr:nvSpPr>
          <xdr:cNvPr id="220" name="TextBox 219"/>
          <xdr:cNvSpPr txBox="1"/>
        </xdr:nvSpPr>
        <xdr:spPr>
          <a:xfrm>
            <a:off x="5156670" y="3857428"/>
            <a:ext cx="2086844" cy="21211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en-US" sz="1000" b="1">
                <a:solidFill>
                  <a:schemeClr val="bg2">
                    <a:lumMod val="90000"/>
                  </a:schemeClr>
                </a:solidFill>
                <a:latin typeface="Kulim park"/>
              </a:rPr>
              <a:t>Employees per region</a:t>
            </a:r>
          </a:p>
        </xdr:txBody>
      </xdr:sp>
    </xdr:grpSp>
    <xdr:clientData/>
  </xdr:twoCellAnchor>
  <xdr:twoCellAnchor>
    <xdr:from>
      <xdr:col>14</xdr:col>
      <xdr:colOff>57558</xdr:colOff>
      <xdr:row>11</xdr:row>
      <xdr:rowOff>112688</xdr:rowOff>
    </xdr:from>
    <xdr:to>
      <xdr:col>14</xdr:col>
      <xdr:colOff>207300</xdr:colOff>
      <xdr:row>12</xdr:row>
      <xdr:rowOff>85459</xdr:rowOff>
    </xdr:to>
    <xdr:sp macro="" textlink="">
      <xdr:nvSpPr>
        <xdr:cNvPr id="229" name="Flowchart: Connector 228"/>
        <xdr:cNvSpPr/>
      </xdr:nvSpPr>
      <xdr:spPr>
        <a:xfrm>
          <a:off x="8674020" y="2208188"/>
          <a:ext cx="149742" cy="163271"/>
        </a:xfrm>
        <a:prstGeom prst="flowChartConnector">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13</xdr:col>
      <xdr:colOff>465602</xdr:colOff>
      <xdr:row>0</xdr:row>
      <xdr:rowOff>174124</xdr:rowOff>
    </xdr:from>
    <xdr:to>
      <xdr:col>19</xdr:col>
      <xdr:colOff>61042</xdr:colOff>
      <xdr:row>10</xdr:row>
      <xdr:rowOff>134500</xdr:rowOff>
    </xdr:to>
    <xdr:sp macro="" textlink="">
      <xdr:nvSpPr>
        <xdr:cNvPr id="20" name="Rounded Rectangle 19"/>
        <xdr:cNvSpPr/>
      </xdr:nvSpPr>
      <xdr:spPr>
        <a:xfrm>
          <a:off x="8466602" y="174124"/>
          <a:ext cx="3288209" cy="1865376"/>
        </a:xfrm>
        <a:prstGeom prst="roundRect">
          <a:avLst>
            <a:gd name="adj" fmla="val 13274"/>
          </a:avLst>
        </a:prstGeom>
        <a:solidFill>
          <a:srgbClr val="333333"/>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US" sz="1100">
            <a:solidFill>
              <a:schemeClr val="lt1"/>
            </a:solidFill>
            <a:latin typeface="+mn-lt"/>
            <a:ea typeface="+mn-ea"/>
            <a:cs typeface="+mn-cs"/>
          </a:endParaRPr>
        </a:p>
      </xdr:txBody>
    </xdr:sp>
    <xdr:clientData/>
  </xdr:twoCellAnchor>
  <xdr:twoCellAnchor>
    <xdr:from>
      <xdr:col>14</xdr:col>
      <xdr:colOff>78312</xdr:colOff>
      <xdr:row>4</xdr:row>
      <xdr:rowOff>107671</xdr:rowOff>
    </xdr:from>
    <xdr:to>
      <xdr:col>16</xdr:col>
      <xdr:colOff>88585</xdr:colOff>
      <xdr:row>8</xdr:row>
      <xdr:rowOff>94160</xdr:rowOff>
    </xdr:to>
    <xdr:sp macro="" textlink="'Pivot Tables'!W10">
      <xdr:nvSpPr>
        <xdr:cNvPr id="222" name="TextBox 221"/>
        <xdr:cNvSpPr txBox="1"/>
      </xdr:nvSpPr>
      <xdr:spPr>
        <a:xfrm>
          <a:off x="8694774" y="869671"/>
          <a:ext cx="1241196" cy="74848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fld id="{CD076FB7-A759-40FE-B8DA-8490D77CA09C}" type="TxLink">
            <a:rPr lang="en-US" sz="4800" b="1" i="0" u="none" strike="noStrike">
              <a:solidFill>
                <a:schemeClr val="bg1"/>
              </a:solidFill>
              <a:latin typeface="Kulim park"/>
              <a:cs typeface="Calibri"/>
            </a:rPr>
            <a:pPr algn="l"/>
            <a:t>2.6</a:t>
          </a:fld>
          <a:endParaRPr lang="en-US" sz="4800" b="1">
            <a:solidFill>
              <a:schemeClr val="bg1"/>
            </a:solidFill>
            <a:latin typeface="Kulim park"/>
          </a:endParaRPr>
        </a:p>
      </xdr:txBody>
    </xdr:sp>
    <xdr:clientData/>
  </xdr:twoCellAnchor>
  <xdr:twoCellAnchor>
    <xdr:from>
      <xdr:col>14</xdr:col>
      <xdr:colOff>27834</xdr:colOff>
      <xdr:row>7</xdr:row>
      <xdr:rowOff>109186</xdr:rowOff>
    </xdr:from>
    <xdr:to>
      <xdr:col>16</xdr:col>
      <xdr:colOff>467037</xdr:colOff>
      <xdr:row>9</xdr:row>
      <xdr:rowOff>170583</xdr:rowOff>
    </xdr:to>
    <xdr:sp macro="" textlink="">
      <xdr:nvSpPr>
        <xdr:cNvPr id="223" name="TextBox 222"/>
        <xdr:cNvSpPr txBox="1"/>
      </xdr:nvSpPr>
      <xdr:spPr>
        <a:xfrm>
          <a:off x="8644296" y="1442686"/>
          <a:ext cx="1670126" cy="44239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en-US" sz="1200" b="1">
              <a:solidFill>
                <a:schemeClr val="bg2">
                  <a:lumMod val="90000"/>
                </a:schemeClr>
              </a:solidFill>
              <a:latin typeface="Kulim park"/>
            </a:rPr>
            <a:t>Average Rating</a:t>
          </a:r>
        </a:p>
      </xdr:txBody>
    </xdr:sp>
    <xdr:clientData/>
  </xdr:twoCellAnchor>
  <xdr:twoCellAnchor>
    <xdr:from>
      <xdr:col>14</xdr:col>
      <xdr:colOff>206856</xdr:colOff>
      <xdr:row>1</xdr:row>
      <xdr:rowOff>49758</xdr:rowOff>
    </xdr:from>
    <xdr:to>
      <xdr:col>18</xdr:col>
      <xdr:colOff>191561</xdr:colOff>
      <xdr:row>4</xdr:row>
      <xdr:rowOff>26536</xdr:rowOff>
    </xdr:to>
    <xdr:grpSp>
      <xdr:nvGrpSpPr>
        <xdr:cNvPr id="224" name="Group 223"/>
        <xdr:cNvGrpSpPr/>
      </xdr:nvGrpSpPr>
      <xdr:grpSpPr>
        <a:xfrm>
          <a:off x="8741256" y="240258"/>
          <a:ext cx="2423105" cy="548278"/>
          <a:chOff x="5219167" y="3502271"/>
          <a:chExt cx="2086844" cy="512478"/>
        </a:xfrm>
      </xdr:grpSpPr>
      <xdr:sp macro="" textlink="">
        <xdr:nvSpPr>
          <xdr:cNvPr id="225" name="TextBox 224"/>
          <xdr:cNvSpPr txBox="1"/>
        </xdr:nvSpPr>
        <xdr:spPr>
          <a:xfrm>
            <a:off x="5231667" y="3502271"/>
            <a:ext cx="2054401" cy="34730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en-US" sz="1300" b="1">
                <a:solidFill>
                  <a:srgbClr val="FDC22F"/>
                </a:solidFill>
                <a:latin typeface="Kulim park"/>
              </a:rPr>
              <a:t>Performance Rating</a:t>
            </a:r>
          </a:p>
        </xdr:txBody>
      </xdr:sp>
      <xdr:sp macro="" textlink="">
        <xdr:nvSpPr>
          <xdr:cNvPr id="226" name="TextBox 225"/>
          <xdr:cNvSpPr txBox="1"/>
        </xdr:nvSpPr>
        <xdr:spPr>
          <a:xfrm>
            <a:off x="5219167" y="3802639"/>
            <a:ext cx="2086844" cy="21211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en-US" sz="1000" b="1">
                <a:solidFill>
                  <a:schemeClr val="bg2">
                    <a:lumMod val="90000"/>
                  </a:schemeClr>
                </a:solidFill>
                <a:latin typeface="Kulim park"/>
              </a:rPr>
              <a:t>Average performance rating</a:t>
            </a:r>
          </a:p>
        </xdr:txBody>
      </xdr:sp>
    </xdr:grpSp>
    <xdr:clientData/>
  </xdr:twoCellAnchor>
  <xdr:twoCellAnchor>
    <xdr:from>
      <xdr:col>16</xdr:col>
      <xdr:colOff>43961</xdr:colOff>
      <xdr:row>1</xdr:row>
      <xdr:rowOff>97775</xdr:rowOff>
    </xdr:from>
    <xdr:to>
      <xdr:col>19</xdr:col>
      <xdr:colOff>51288</xdr:colOff>
      <xdr:row>10</xdr:row>
      <xdr:rowOff>102577</xdr:rowOff>
    </xdr:to>
    <xdr:pic>
      <xdr:nvPicPr>
        <xdr:cNvPr id="227" name="Picture 226"/>
        <xdr:cNvPicPr>
          <a:picLocks noChangeAspect="1"/>
        </xdr:cNvPicPr>
      </xdr:nvPicPr>
      <xdr:blipFill>
        <a:blip xmlns:r="http://schemas.openxmlformats.org/officeDocument/2006/relationships" r:embed="rId6" cstate="print">
          <a:lum bright="70000" contrast="-70000"/>
          <a:extLst>
            <a:ext uri="{28A0092B-C50C-407E-A947-70E740481C1C}">
              <a14:useLocalDpi xmlns:a14="http://schemas.microsoft.com/office/drawing/2010/main" val="0"/>
            </a:ext>
          </a:extLst>
        </a:blip>
        <a:stretch>
          <a:fillRect/>
        </a:stretch>
      </xdr:blipFill>
      <xdr:spPr>
        <a:xfrm>
          <a:off x="9891346" y="288275"/>
          <a:ext cx="1853711" cy="1719302"/>
        </a:xfrm>
        <a:prstGeom prst="rect">
          <a:avLst/>
        </a:prstGeom>
      </xdr:spPr>
    </xdr:pic>
    <xdr:clientData/>
  </xdr:twoCellAnchor>
  <xdr:twoCellAnchor>
    <xdr:from>
      <xdr:col>14</xdr:col>
      <xdr:colOff>32461</xdr:colOff>
      <xdr:row>1</xdr:row>
      <xdr:rowOff>163156</xdr:rowOff>
    </xdr:from>
    <xdr:to>
      <xdr:col>14</xdr:col>
      <xdr:colOff>182177</xdr:colOff>
      <xdr:row>2</xdr:row>
      <xdr:rowOff>132720</xdr:rowOff>
    </xdr:to>
    <xdr:sp macro="" textlink="">
      <xdr:nvSpPr>
        <xdr:cNvPr id="235" name="Flowchart: Connector 234"/>
        <xdr:cNvSpPr/>
      </xdr:nvSpPr>
      <xdr:spPr>
        <a:xfrm>
          <a:off x="8648923" y="353656"/>
          <a:ext cx="149716" cy="160064"/>
        </a:xfrm>
        <a:prstGeom prst="flowChartConnector">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4</xdr:col>
      <xdr:colOff>119327</xdr:colOff>
      <xdr:row>21</xdr:row>
      <xdr:rowOff>47229</xdr:rowOff>
    </xdr:from>
    <xdr:to>
      <xdr:col>8</xdr:col>
      <xdr:colOff>466467</xdr:colOff>
      <xdr:row>35</xdr:row>
      <xdr:rowOff>117231</xdr:rowOff>
    </xdr:to>
    <xdr:sp macro="" textlink="">
      <xdr:nvSpPr>
        <xdr:cNvPr id="6" name="Rounded Rectangle 5"/>
        <xdr:cNvSpPr/>
      </xdr:nvSpPr>
      <xdr:spPr>
        <a:xfrm>
          <a:off x="2581173" y="4047729"/>
          <a:ext cx="2808986" cy="2737002"/>
        </a:xfrm>
        <a:prstGeom prst="roundRect">
          <a:avLst>
            <a:gd name="adj" fmla="val 4455"/>
          </a:avLst>
        </a:prstGeom>
        <a:solidFill>
          <a:srgbClr val="333333"/>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US" sz="1100">
            <a:solidFill>
              <a:schemeClr val="lt1"/>
            </a:solidFill>
            <a:latin typeface="+mn-lt"/>
            <a:ea typeface="+mn-ea"/>
            <a:cs typeface="+mn-cs"/>
          </a:endParaRPr>
        </a:p>
      </xdr:txBody>
    </xdr:sp>
    <xdr:clientData/>
  </xdr:twoCellAnchor>
  <xdr:twoCellAnchor>
    <xdr:from>
      <xdr:col>4</xdr:col>
      <xdr:colOff>204332</xdr:colOff>
      <xdr:row>24</xdr:row>
      <xdr:rowOff>178632</xdr:rowOff>
    </xdr:from>
    <xdr:to>
      <xdr:col>8</xdr:col>
      <xdr:colOff>333058</xdr:colOff>
      <xdr:row>34</xdr:row>
      <xdr:rowOff>100139</xdr:rowOff>
    </xdr:to>
    <xdr:graphicFrame macro="">
      <xdr:nvGraphicFramePr>
        <xdr:cNvPr id="85" name="Chart 84"/>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4</xdr:col>
      <xdr:colOff>360148</xdr:colOff>
      <xdr:row>21</xdr:row>
      <xdr:rowOff>142515</xdr:rowOff>
    </xdr:from>
    <xdr:to>
      <xdr:col>8</xdr:col>
      <xdr:colOff>542193</xdr:colOff>
      <xdr:row>25</xdr:row>
      <xdr:rowOff>44338</xdr:rowOff>
    </xdr:to>
    <xdr:grpSp>
      <xdr:nvGrpSpPr>
        <xdr:cNvPr id="250" name="Group 249"/>
        <xdr:cNvGrpSpPr/>
      </xdr:nvGrpSpPr>
      <xdr:grpSpPr>
        <a:xfrm>
          <a:off x="2798548" y="4143015"/>
          <a:ext cx="2620445" cy="663823"/>
          <a:chOff x="2457089" y="3752951"/>
          <a:chExt cx="2455089" cy="609229"/>
        </a:xfrm>
      </xdr:grpSpPr>
      <xdr:sp macro="" textlink="">
        <xdr:nvSpPr>
          <xdr:cNvPr id="88" name="TextBox 87"/>
          <xdr:cNvSpPr txBox="1"/>
        </xdr:nvSpPr>
        <xdr:spPr>
          <a:xfrm>
            <a:off x="2457090" y="3752951"/>
            <a:ext cx="1066724" cy="19176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en-US" sz="1300" b="1">
                <a:solidFill>
                  <a:srgbClr val="FDC22F"/>
                </a:solidFill>
                <a:latin typeface="Kulim park"/>
              </a:rPr>
              <a:t>Age Range</a:t>
            </a:r>
          </a:p>
        </xdr:txBody>
      </xdr:sp>
      <xdr:sp macro="" textlink="">
        <xdr:nvSpPr>
          <xdr:cNvPr id="89" name="TextBox 88"/>
          <xdr:cNvSpPr txBox="1"/>
        </xdr:nvSpPr>
        <xdr:spPr>
          <a:xfrm>
            <a:off x="2457089" y="3867081"/>
            <a:ext cx="2455089" cy="49509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en-US" sz="1000" b="1">
                <a:solidFill>
                  <a:schemeClr val="bg2">
                    <a:lumMod val="90000"/>
                  </a:schemeClr>
                </a:solidFill>
                <a:latin typeface="Kulim park"/>
              </a:rPr>
              <a:t>No. of employees accoding to age ranges and gender</a:t>
            </a:r>
          </a:p>
        </xdr:txBody>
      </xdr:sp>
    </xdr:grpSp>
    <xdr:clientData/>
  </xdr:twoCellAnchor>
  <xdr:twoCellAnchor>
    <xdr:from>
      <xdr:col>7</xdr:col>
      <xdr:colOff>388090</xdr:colOff>
      <xdr:row>24</xdr:row>
      <xdr:rowOff>121202</xdr:rowOff>
    </xdr:from>
    <xdr:to>
      <xdr:col>8</xdr:col>
      <xdr:colOff>511063</xdr:colOff>
      <xdr:row>26</xdr:row>
      <xdr:rowOff>112106</xdr:rowOff>
    </xdr:to>
    <xdr:grpSp>
      <xdr:nvGrpSpPr>
        <xdr:cNvPr id="175" name="Group 174"/>
        <xdr:cNvGrpSpPr/>
      </xdr:nvGrpSpPr>
      <xdr:grpSpPr>
        <a:xfrm>
          <a:off x="4655290" y="4693202"/>
          <a:ext cx="732573" cy="371904"/>
          <a:chOff x="4337831" y="4145197"/>
          <a:chExt cx="685354" cy="334783"/>
        </a:xfrm>
      </xdr:grpSpPr>
      <xdr:sp macro="" textlink="">
        <xdr:nvSpPr>
          <xdr:cNvPr id="90" name="Flowchart: Connector 89"/>
          <xdr:cNvSpPr/>
        </xdr:nvSpPr>
        <xdr:spPr>
          <a:xfrm>
            <a:off x="4337831" y="4256962"/>
            <a:ext cx="113853" cy="124539"/>
          </a:xfrm>
          <a:prstGeom prst="flowChartConnector">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latin typeface="Kulim park"/>
            </a:endParaRPr>
          </a:p>
        </xdr:txBody>
      </xdr:sp>
      <xdr:sp macro="" textlink="">
        <xdr:nvSpPr>
          <xdr:cNvPr id="92" name="TextBox 91"/>
          <xdr:cNvSpPr txBox="1"/>
        </xdr:nvSpPr>
        <xdr:spPr>
          <a:xfrm>
            <a:off x="4431632" y="4145197"/>
            <a:ext cx="591553" cy="33478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en-US" sz="1100">
                <a:solidFill>
                  <a:schemeClr val="bg1"/>
                </a:solidFill>
                <a:latin typeface="Kulim park"/>
              </a:rPr>
              <a:t>Males</a:t>
            </a:r>
          </a:p>
        </xdr:txBody>
      </xdr:sp>
    </xdr:grpSp>
    <xdr:clientData/>
  </xdr:twoCellAnchor>
  <xdr:twoCellAnchor>
    <xdr:from>
      <xdr:col>6</xdr:col>
      <xdr:colOff>171968</xdr:colOff>
      <xdr:row>24</xdr:row>
      <xdr:rowOff>125512</xdr:rowOff>
    </xdr:from>
    <xdr:to>
      <xdr:col>7</xdr:col>
      <xdr:colOff>338196</xdr:colOff>
      <xdr:row>26</xdr:row>
      <xdr:rowOff>123241</xdr:rowOff>
    </xdr:to>
    <xdr:sp macro="" textlink="">
      <xdr:nvSpPr>
        <xdr:cNvPr id="93" name="TextBox 92"/>
        <xdr:cNvSpPr txBox="1"/>
      </xdr:nvSpPr>
      <xdr:spPr>
        <a:xfrm>
          <a:off x="3864737" y="4697512"/>
          <a:ext cx="781690" cy="37872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en-US" sz="1100">
              <a:solidFill>
                <a:schemeClr val="bg1"/>
              </a:solidFill>
              <a:latin typeface="Kulim park"/>
            </a:rPr>
            <a:t>Females</a:t>
          </a:r>
        </a:p>
      </xdr:txBody>
    </xdr:sp>
    <xdr:clientData/>
  </xdr:twoCellAnchor>
  <xdr:twoCellAnchor>
    <xdr:from>
      <xdr:col>6</xdr:col>
      <xdr:colOff>71443</xdr:colOff>
      <xdr:row>25</xdr:row>
      <xdr:rowOff>54860</xdr:rowOff>
    </xdr:from>
    <xdr:to>
      <xdr:col>6</xdr:col>
      <xdr:colOff>193427</xdr:colOff>
      <xdr:row>26</xdr:row>
      <xdr:rowOff>2708</xdr:rowOff>
    </xdr:to>
    <xdr:sp macro="" textlink="">
      <xdr:nvSpPr>
        <xdr:cNvPr id="174" name="Flowchart: Connector 173"/>
        <xdr:cNvSpPr/>
      </xdr:nvSpPr>
      <xdr:spPr>
        <a:xfrm>
          <a:off x="3764212" y="4817360"/>
          <a:ext cx="121984" cy="138348"/>
        </a:xfrm>
        <a:prstGeom prst="flowChartConnector">
          <a:avLst/>
        </a:prstGeom>
        <a:solidFill>
          <a:srgbClr val="FDC22F"/>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latin typeface="Kulim park"/>
          </a:endParaRPr>
        </a:p>
      </xdr:txBody>
    </xdr:sp>
    <xdr:clientData/>
  </xdr:twoCellAnchor>
  <xdr:twoCellAnchor>
    <xdr:from>
      <xdr:col>4</xdr:col>
      <xdr:colOff>249736</xdr:colOff>
      <xdr:row>21</xdr:row>
      <xdr:rowOff>179977</xdr:rowOff>
    </xdr:from>
    <xdr:to>
      <xdr:col>4</xdr:col>
      <xdr:colOff>395525</xdr:colOff>
      <xdr:row>22</xdr:row>
      <xdr:rowOff>140636</xdr:rowOff>
    </xdr:to>
    <xdr:sp macro="" textlink="">
      <xdr:nvSpPr>
        <xdr:cNvPr id="236" name="Flowchart: Connector 235"/>
        <xdr:cNvSpPr/>
      </xdr:nvSpPr>
      <xdr:spPr>
        <a:xfrm>
          <a:off x="2711582" y="4180477"/>
          <a:ext cx="145789" cy="151159"/>
        </a:xfrm>
        <a:prstGeom prst="flowChartConnector">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13</xdr:col>
      <xdr:colOff>523875</xdr:colOff>
      <xdr:row>29</xdr:row>
      <xdr:rowOff>76272</xdr:rowOff>
    </xdr:from>
    <xdr:to>
      <xdr:col>16</xdr:col>
      <xdr:colOff>254141</xdr:colOff>
      <xdr:row>35</xdr:row>
      <xdr:rowOff>95250</xdr:rowOff>
    </xdr:to>
    <xdr:sp macro="" textlink="">
      <xdr:nvSpPr>
        <xdr:cNvPr id="16" name="Rounded Rectangle 15"/>
        <xdr:cNvSpPr/>
      </xdr:nvSpPr>
      <xdr:spPr>
        <a:xfrm>
          <a:off x="8524875" y="5600772"/>
          <a:ext cx="1576651" cy="1161978"/>
        </a:xfrm>
        <a:prstGeom prst="roundRect">
          <a:avLst>
            <a:gd name="adj" fmla="val 20958"/>
          </a:avLst>
        </a:prstGeom>
        <a:solidFill>
          <a:srgbClr val="333333"/>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US" sz="1100">
            <a:solidFill>
              <a:schemeClr val="lt1"/>
            </a:solidFill>
            <a:latin typeface="+mn-lt"/>
            <a:ea typeface="+mn-ea"/>
            <a:cs typeface="+mn-cs"/>
          </a:endParaRPr>
        </a:p>
      </xdr:txBody>
    </xdr:sp>
    <xdr:clientData/>
  </xdr:twoCellAnchor>
  <xdr:twoCellAnchor>
    <xdr:from>
      <xdr:col>16</xdr:col>
      <xdr:colOff>313775</xdr:colOff>
      <xdr:row>29</xdr:row>
      <xdr:rowOff>47620</xdr:rowOff>
    </xdr:from>
    <xdr:to>
      <xdr:col>19</xdr:col>
      <xdr:colOff>33475</xdr:colOff>
      <xdr:row>35</xdr:row>
      <xdr:rowOff>63289</xdr:rowOff>
    </xdr:to>
    <xdr:sp macro="" textlink="">
      <xdr:nvSpPr>
        <xdr:cNvPr id="17" name="Rounded Rectangle 16"/>
        <xdr:cNvSpPr/>
      </xdr:nvSpPr>
      <xdr:spPr>
        <a:xfrm>
          <a:off x="10161160" y="5572120"/>
          <a:ext cx="1566084" cy="1158669"/>
        </a:xfrm>
        <a:prstGeom prst="roundRect">
          <a:avLst>
            <a:gd name="adj" fmla="val 16868"/>
          </a:avLst>
        </a:prstGeom>
        <a:solidFill>
          <a:srgbClr val="333333"/>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US" sz="1100">
            <a:solidFill>
              <a:schemeClr val="lt1"/>
            </a:solidFill>
            <a:latin typeface="+mn-lt"/>
            <a:ea typeface="+mn-ea"/>
            <a:cs typeface="+mn-cs"/>
          </a:endParaRPr>
        </a:p>
      </xdr:txBody>
    </xdr:sp>
    <xdr:clientData/>
  </xdr:twoCellAnchor>
  <xdr:twoCellAnchor>
    <xdr:from>
      <xdr:col>16</xdr:col>
      <xdr:colOff>297922</xdr:colOff>
      <xdr:row>22</xdr:row>
      <xdr:rowOff>116106</xdr:rowOff>
    </xdr:from>
    <xdr:to>
      <xdr:col>19</xdr:col>
      <xdr:colOff>17622</xdr:colOff>
      <xdr:row>28</xdr:row>
      <xdr:rowOff>131775</xdr:rowOff>
    </xdr:to>
    <xdr:sp macro="" textlink="">
      <xdr:nvSpPr>
        <xdr:cNvPr id="18" name="Rounded Rectangle 17"/>
        <xdr:cNvSpPr/>
      </xdr:nvSpPr>
      <xdr:spPr>
        <a:xfrm>
          <a:off x="10145307" y="4307106"/>
          <a:ext cx="1566084" cy="1158669"/>
        </a:xfrm>
        <a:prstGeom prst="roundRect">
          <a:avLst>
            <a:gd name="adj" fmla="val 16868"/>
          </a:avLst>
        </a:prstGeom>
        <a:solidFill>
          <a:srgbClr val="333333"/>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US" sz="1100">
            <a:solidFill>
              <a:schemeClr val="lt1"/>
            </a:solidFill>
            <a:latin typeface="+mn-lt"/>
            <a:ea typeface="+mn-ea"/>
            <a:cs typeface="+mn-cs"/>
          </a:endParaRPr>
        </a:p>
      </xdr:txBody>
    </xdr:sp>
    <xdr:clientData/>
  </xdr:twoCellAnchor>
  <xdr:twoCellAnchor>
    <xdr:from>
      <xdr:col>16</xdr:col>
      <xdr:colOff>387490</xdr:colOff>
      <xdr:row>23</xdr:row>
      <xdr:rowOff>13508</xdr:rowOff>
    </xdr:from>
    <xdr:to>
      <xdr:col>18</xdr:col>
      <xdr:colOff>424650</xdr:colOff>
      <xdr:row>27</xdr:row>
      <xdr:rowOff>144077</xdr:rowOff>
    </xdr:to>
    <xdr:sp macro="" textlink="">
      <xdr:nvSpPr>
        <xdr:cNvPr id="4" name="TextBox 3"/>
        <xdr:cNvSpPr txBox="1"/>
      </xdr:nvSpPr>
      <xdr:spPr>
        <a:xfrm>
          <a:off x="10234875" y="4395008"/>
          <a:ext cx="1268083" cy="89256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lang="en-US" sz="1200">
              <a:solidFill>
                <a:schemeClr val="bg1"/>
              </a:solidFill>
              <a:latin typeface="Kulim park"/>
            </a:rPr>
            <a:t>Part </a:t>
          </a:r>
        </a:p>
        <a:p>
          <a:pPr algn="l"/>
          <a:r>
            <a:rPr lang="en-US" sz="1200">
              <a:solidFill>
                <a:schemeClr val="bg1"/>
              </a:solidFill>
              <a:latin typeface="Kulim park"/>
            </a:rPr>
            <a:t>time </a:t>
          </a:r>
        </a:p>
        <a:p>
          <a:pPr algn="l"/>
          <a:r>
            <a:rPr lang="en-US" sz="1200">
              <a:solidFill>
                <a:schemeClr val="bg1"/>
              </a:solidFill>
              <a:latin typeface="Kulim park"/>
            </a:rPr>
            <a:t>employees</a:t>
          </a:r>
        </a:p>
      </xdr:txBody>
    </xdr:sp>
    <xdr:clientData/>
  </xdr:twoCellAnchor>
  <xdr:twoCellAnchor>
    <xdr:from>
      <xdr:col>17</xdr:col>
      <xdr:colOff>391376</xdr:colOff>
      <xdr:row>25</xdr:row>
      <xdr:rowOff>167175</xdr:rowOff>
    </xdr:from>
    <xdr:to>
      <xdr:col>18</xdr:col>
      <xdr:colOff>534124</xdr:colOff>
      <xdr:row>28</xdr:row>
      <xdr:rowOff>152655</xdr:rowOff>
    </xdr:to>
    <xdr:sp macro="" textlink="'Pivot Tables'!C7">
      <xdr:nvSpPr>
        <xdr:cNvPr id="21" name="TextBox 20"/>
        <xdr:cNvSpPr txBox="1"/>
      </xdr:nvSpPr>
      <xdr:spPr>
        <a:xfrm>
          <a:off x="10854222" y="4929675"/>
          <a:ext cx="758210" cy="55698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r"/>
          <a:fld id="{046D1B10-6566-43D3-9182-9AC44658F209}" type="TxLink">
            <a:rPr lang="en-US" sz="2400" b="1" i="0" u="none" strike="noStrike">
              <a:solidFill>
                <a:schemeClr val="bg1"/>
              </a:solidFill>
              <a:latin typeface="Calibri"/>
              <a:cs typeface="Calibri"/>
            </a:rPr>
            <a:pPr algn="r"/>
            <a:t>13</a:t>
          </a:fld>
          <a:endParaRPr lang="en-US" sz="2400" b="1">
            <a:solidFill>
              <a:schemeClr val="bg1"/>
            </a:solidFill>
            <a:latin typeface="Kulim park"/>
          </a:endParaRPr>
        </a:p>
      </xdr:txBody>
    </xdr:sp>
    <xdr:clientData/>
  </xdr:twoCellAnchor>
  <xdr:twoCellAnchor>
    <xdr:from>
      <xdr:col>16</xdr:col>
      <xdr:colOff>415025</xdr:colOff>
      <xdr:row>29</xdr:row>
      <xdr:rowOff>144622</xdr:rowOff>
    </xdr:from>
    <xdr:to>
      <xdr:col>18</xdr:col>
      <xdr:colOff>378214</xdr:colOff>
      <xdr:row>34</xdr:row>
      <xdr:rowOff>70708</xdr:rowOff>
    </xdr:to>
    <xdr:sp macro="" textlink="">
      <xdr:nvSpPr>
        <xdr:cNvPr id="23" name="TextBox 22"/>
        <xdr:cNvSpPr txBox="1"/>
      </xdr:nvSpPr>
      <xdr:spPr>
        <a:xfrm>
          <a:off x="10262410" y="5669122"/>
          <a:ext cx="1194112" cy="87858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lang="en-US" sz="1200">
              <a:solidFill>
                <a:schemeClr val="bg1"/>
              </a:solidFill>
              <a:latin typeface="Kulim park"/>
            </a:rPr>
            <a:t>Full</a:t>
          </a:r>
          <a:r>
            <a:rPr lang="en-US" sz="1200">
              <a:solidFill>
                <a:schemeClr val="bg1"/>
              </a:solidFill>
            </a:rPr>
            <a:t> </a:t>
          </a:r>
        </a:p>
        <a:p>
          <a:pPr algn="l"/>
          <a:r>
            <a:rPr lang="en-US" sz="1200">
              <a:solidFill>
                <a:schemeClr val="bg1"/>
              </a:solidFill>
            </a:rPr>
            <a:t>time </a:t>
          </a:r>
          <a:r>
            <a:rPr lang="en-US" sz="1200">
              <a:solidFill>
                <a:schemeClr val="bg1"/>
              </a:solidFill>
              <a:latin typeface="Kulim park"/>
            </a:rPr>
            <a:t>employees</a:t>
          </a:r>
        </a:p>
      </xdr:txBody>
    </xdr:sp>
    <xdr:clientData/>
  </xdr:twoCellAnchor>
  <xdr:twoCellAnchor>
    <xdr:from>
      <xdr:col>17</xdr:col>
      <xdr:colOff>471665</xdr:colOff>
      <xdr:row>32</xdr:row>
      <xdr:rowOff>92459</xdr:rowOff>
    </xdr:from>
    <xdr:to>
      <xdr:col>18</xdr:col>
      <xdr:colOff>614413</xdr:colOff>
      <xdr:row>35</xdr:row>
      <xdr:rowOff>82602</xdr:rowOff>
    </xdr:to>
    <xdr:sp macro="" textlink="'Pivot Tables'!C6">
      <xdr:nvSpPr>
        <xdr:cNvPr id="24" name="TextBox 23"/>
        <xdr:cNvSpPr txBox="1"/>
      </xdr:nvSpPr>
      <xdr:spPr>
        <a:xfrm>
          <a:off x="10934511" y="6188459"/>
          <a:ext cx="758210" cy="56164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r"/>
          <a:fld id="{685A59CD-192C-4AA1-9036-819AA9B6F0B2}" type="TxLink">
            <a:rPr lang="en-US" sz="2400" b="1" i="0" u="none" strike="noStrike">
              <a:solidFill>
                <a:schemeClr val="bg1"/>
              </a:solidFill>
              <a:latin typeface="Kulim park"/>
              <a:cs typeface="Calibri"/>
            </a:rPr>
            <a:pPr algn="r"/>
            <a:t>20</a:t>
          </a:fld>
          <a:endParaRPr lang="en-US" sz="2400" b="1">
            <a:solidFill>
              <a:schemeClr val="bg1"/>
            </a:solidFill>
            <a:latin typeface="Kulim park"/>
          </a:endParaRPr>
        </a:p>
      </xdr:txBody>
    </xdr:sp>
    <xdr:clientData/>
  </xdr:twoCellAnchor>
  <xdr:twoCellAnchor>
    <xdr:from>
      <xdr:col>13</xdr:col>
      <xdr:colOff>615211</xdr:colOff>
      <xdr:row>29</xdr:row>
      <xdr:rowOff>169849</xdr:rowOff>
    </xdr:from>
    <xdr:to>
      <xdr:col>15</xdr:col>
      <xdr:colOff>604819</xdr:colOff>
      <xdr:row>34</xdr:row>
      <xdr:rowOff>163518</xdr:rowOff>
    </xdr:to>
    <xdr:sp macro="" textlink="">
      <xdr:nvSpPr>
        <xdr:cNvPr id="25" name="TextBox 24"/>
        <xdr:cNvSpPr txBox="1"/>
      </xdr:nvSpPr>
      <xdr:spPr>
        <a:xfrm>
          <a:off x="8616211" y="5694349"/>
          <a:ext cx="1220531" cy="94616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lang="en-US" sz="1200">
              <a:solidFill>
                <a:schemeClr val="bg1"/>
              </a:solidFill>
              <a:latin typeface="Kulim park"/>
            </a:rPr>
            <a:t>Employees with </a:t>
          </a:r>
        </a:p>
        <a:p>
          <a:pPr algn="l"/>
          <a:r>
            <a:rPr lang="en-US" sz="1200">
              <a:solidFill>
                <a:schemeClr val="bg1"/>
              </a:solidFill>
              <a:latin typeface="Kulim park"/>
            </a:rPr>
            <a:t>contracts</a:t>
          </a:r>
        </a:p>
      </xdr:txBody>
    </xdr:sp>
    <xdr:clientData/>
  </xdr:twoCellAnchor>
  <xdr:twoCellAnchor>
    <xdr:from>
      <xdr:col>15</xdr:col>
      <xdr:colOff>30629</xdr:colOff>
      <xdr:row>32</xdr:row>
      <xdr:rowOff>142087</xdr:rowOff>
    </xdr:from>
    <xdr:to>
      <xdr:col>16</xdr:col>
      <xdr:colOff>173375</xdr:colOff>
      <xdr:row>35</xdr:row>
      <xdr:rowOff>132230</xdr:rowOff>
    </xdr:to>
    <xdr:sp macro="" textlink="'Pivot Tables'!C5">
      <xdr:nvSpPr>
        <xdr:cNvPr id="26" name="TextBox 25"/>
        <xdr:cNvSpPr txBox="1"/>
      </xdr:nvSpPr>
      <xdr:spPr>
        <a:xfrm>
          <a:off x="9262552" y="6238087"/>
          <a:ext cx="758208" cy="56164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r"/>
          <a:fld id="{C7A88D16-725C-4C9F-B436-6D04CAB92F0B}" type="TxLink">
            <a:rPr lang="en-US" sz="2400" b="1" i="0" u="none" strike="noStrike">
              <a:solidFill>
                <a:schemeClr val="bg1"/>
              </a:solidFill>
              <a:latin typeface="Kulim park"/>
              <a:cs typeface="Calibri"/>
            </a:rPr>
            <a:pPr algn="r"/>
            <a:t>17</a:t>
          </a:fld>
          <a:endParaRPr lang="en-US" sz="2400" b="1">
            <a:solidFill>
              <a:schemeClr val="bg1"/>
            </a:solidFill>
            <a:latin typeface="Kulim park"/>
          </a:endParaRPr>
        </a:p>
      </xdr:txBody>
    </xdr:sp>
    <xdr:clientData/>
  </xdr:twoCellAnchor>
  <xdr:twoCellAnchor>
    <xdr:from>
      <xdr:col>14</xdr:col>
      <xdr:colOff>178422</xdr:colOff>
      <xdr:row>20</xdr:row>
      <xdr:rowOff>128221</xdr:rowOff>
    </xdr:from>
    <xdr:to>
      <xdr:col>19</xdr:col>
      <xdr:colOff>440837</xdr:colOff>
      <xdr:row>22</xdr:row>
      <xdr:rowOff>126999</xdr:rowOff>
    </xdr:to>
    <xdr:sp macro="" textlink="">
      <xdr:nvSpPr>
        <xdr:cNvPr id="78" name="TextBox 77"/>
        <xdr:cNvSpPr txBox="1"/>
      </xdr:nvSpPr>
      <xdr:spPr>
        <a:xfrm>
          <a:off x="8794884" y="3938221"/>
          <a:ext cx="3339722" cy="37977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en-US" sz="1300" b="1">
              <a:solidFill>
                <a:srgbClr val="FDC22F"/>
              </a:solidFill>
              <a:latin typeface="Kulim park"/>
            </a:rPr>
            <a:t>Employments</a:t>
          </a:r>
          <a:r>
            <a:rPr lang="en-US" sz="1300" b="1" baseline="0">
              <a:solidFill>
                <a:srgbClr val="FDC22F"/>
              </a:solidFill>
              <a:latin typeface="Kulim park"/>
            </a:rPr>
            <a:t> Status Breakdown</a:t>
          </a:r>
          <a:endParaRPr lang="en-US" sz="1300" b="1">
            <a:solidFill>
              <a:srgbClr val="FDC22F"/>
            </a:solidFill>
            <a:latin typeface="Kulim park"/>
          </a:endParaRPr>
        </a:p>
      </xdr:txBody>
    </xdr:sp>
    <xdr:clientData/>
  </xdr:twoCellAnchor>
  <xdr:twoCellAnchor>
    <xdr:from>
      <xdr:col>14</xdr:col>
      <xdr:colOff>9201</xdr:colOff>
      <xdr:row>22</xdr:row>
      <xdr:rowOff>109234</xdr:rowOff>
    </xdr:from>
    <xdr:to>
      <xdr:col>16</xdr:col>
      <xdr:colOff>126768</xdr:colOff>
      <xdr:row>29</xdr:row>
      <xdr:rowOff>39344</xdr:rowOff>
    </xdr:to>
    <xdr:graphicFrame macro="">
      <xdr:nvGraphicFramePr>
        <xdr:cNvPr id="79" name="Chart 78"/>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18</xdr:col>
      <xdr:colOff>313131</xdr:colOff>
      <xdr:row>23</xdr:row>
      <xdr:rowOff>59662</xdr:rowOff>
    </xdr:from>
    <xdr:to>
      <xdr:col>18</xdr:col>
      <xdr:colOff>461074</xdr:colOff>
      <xdr:row>24</xdr:row>
      <xdr:rowOff>18312</xdr:rowOff>
    </xdr:to>
    <xdr:sp macro="" textlink="">
      <xdr:nvSpPr>
        <xdr:cNvPr id="80" name="Flowchart: Connector 79"/>
        <xdr:cNvSpPr/>
      </xdr:nvSpPr>
      <xdr:spPr>
        <a:xfrm>
          <a:off x="11391439" y="4441162"/>
          <a:ext cx="147943" cy="149150"/>
        </a:xfrm>
        <a:prstGeom prst="flowChartConnector">
          <a:avLst/>
        </a:prstGeom>
        <a:solidFill>
          <a:srgbClr val="777777"/>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15</xdr:col>
      <xdr:colOff>560322</xdr:colOff>
      <xdr:row>30</xdr:row>
      <xdr:rowOff>45429</xdr:rowOff>
    </xdr:from>
    <xdr:to>
      <xdr:col>16</xdr:col>
      <xdr:colOff>92803</xdr:colOff>
      <xdr:row>31</xdr:row>
      <xdr:rowOff>4079</xdr:rowOff>
    </xdr:to>
    <xdr:sp macro="" textlink="">
      <xdr:nvSpPr>
        <xdr:cNvPr id="84" name="Flowchart: Connector 83"/>
        <xdr:cNvSpPr/>
      </xdr:nvSpPr>
      <xdr:spPr>
        <a:xfrm>
          <a:off x="9792245" y="5760429"/>
          <a:ext cx="147943" cy="149150"/>
        </a:xfrm>
        <a:prstGeom prst="flowChartConnector">
          <a:avLst/>
        </a:prstGeom>
        <a:solidFill>
          <a:srgbClr val="FDC22F"/>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13</xdr:col>
      <xdr:colOff>612981</xdr:colOff>
      <xdr:row>21</xdr:row>
      <xdr:rowOff>72237</xdr:rowOff>
    </xdr:from>
    <xdr:to>
      <xdr:col>14</xdr:col>
      <xdr:colOff>156029</xdr:colOff>
      <xdr:row>22</xdr:row>
      <xdr:rowOff>41541</xdr:rowOff>
    </xdr:to>
    <xdr:sp macro="" textlink="">
      <xdr:nvSpPr>
        <xdr:cNvPr id="237" name="Flowchart: Connector 236"/>
        <xdr:cNvSpPr/>
      </xdr:nvSpPr>
      <xdr:spPr>
        <a:xfrm>
          <a:off x="8613981" y="4072737"/>
          <a:ext cx="158510" cy="159804"/>
        </a:xfrm>
        <a:prstGeom prst="flowChartConnector">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8</xdr:col>
      <xdr:colOff>586154</xdr:colOff>
      <xdr:row>21</xdr:row>
      <xdr:rowOff>58616</xdr:rowOff>
    </xdr:from>
    <xdr:to>
      <xdr:col>13</xdr:col>
      <xdr:colOff>372800</xdr:colOff>
      <xdr:row>35</xdr:row>
      <xdr:rowOff>109905</xdr:rowOff>
    </xdr:to>
    <xdr:sp macro="" textlink="">
      <xdr:nvSpPr>
        <xdr:cNvPr id="11" name="Rounded Rectangle 10"/>
        <xdr:cNvSpPr/>
      </xdr:nvSpPr>
      <xdr:spPr>
        <a:xfrm>
          <a:off x="5509846" y="4059116"/>
          <a:ext cx="2863954" cy="2718289"/>
        </a:xfrm>
        <a:prstGeom prst="roundRect">
          <a:avLst>
            <a:gd name="adj" fmla="val 4455"/>
          </a:avLst>
        </a:prstGeom>
        <a:solidFill>
          <a:srgbClr val="333333"/>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11</xdr:col>
      <xdr:colOff>261800</xdr:colOff>
      <xdr:row>25</xdr:row>
      <xdr:rowOff>115613</xdr:rowOff>
    </xdr:from>
    <xdr:to>
      <xdr:col>13</xdr:col>
      <xdr:colOff>175309</xdr:colOff>
      <xdr:row>34</xdr:row>
      <xdr:rowOff>118709</xdr:rowOff>
    </xdr:to>
    <xdr:grpSp>
      <xdr:nvGrpSpPr>
        <xdr:cNvPr id="75" name="Group 74"/>
        <xdr:cNvGrpSpPr/>
      </xdr:nvGrpSpPr>
      <xdr:grpSpPr>
        <a:xfrm>
          <a:off x="6967400" y="4878113"/>
          <a:ext cx="1132709" cy="1717596"/>
          <a:chOff x="6386336" y="4263188"/>
          <a:chExt cx="1024919" cy="1515983"/>
        </a:xfrm>
        <a:solidFill>
          <a:srgbClr val="FDC22F"/>
        </a:solidFill>
        <a:scene3d>
          <a:camera prst="orthographicFront">
            <a:rot lat="0" lon="0" rev="0"/>
          </a:camera>
          <a:lightRig rig="contrasting" dir="t">
            <a:rot lat="0" lon="0" rev="7800000"/>
          </a:lightRig>
        </a:scene3d>
      </xdr:grpSpPr>
      <xdr:sp macro="" textlink="">
        <xdr:nvSpPr>
          <xdr:cNvPr id="49" name="Rounded Rectangle 48"/>
          <xdr:cNvSpPr/>
        </xdr:nvSpPr>
        <xdr:spPr>
          <a:xfrm>
            <a:off x="6399129" y="4263188"/>
            <a:ext cx="978748" cy="193870"/>
          </a:xfrm>
          <a:prstGeom prst="roundRect">
            <a:avLst/>
          </a:prstGeom>
          <a:grpFill/>
          <a:ln>
            <a:noFill/>
          </a:ln>
          <a:effectLst/>
          <a:sp3d>
            <a:bevelT w="139700" h="139700"/>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endParaRPr lang="en-US" sz="1100"/>
          </a:p>
        </xdr:txBody>
      </xdr:sp>
      <xdr:sp macro="" textlink="">
        <xdr:nvSpPr>
          <xdr:cNvPr id="50" name="Rounded Rectangle 49"/>
          <xdr:cNvSpPr/>
        </xdr:nvSpPr>
        <xdr:spPr>
          <a:xfrm>
            <a:off x="6386336" y="4527611"/>
            <a:ext cx="978748" cy="193869"/>
          </a:xfrm>
          <a:prstGeom prst="roundRect">
            <a:avLst/>
          </a:prstGeom>
          <a:solidFill>
            <a:schemeClr val="bg2">
              <a:lumMod val="10000"/>
            </a:schemeClr>
          </a:solidFill>
          <a:ln>
            <a:noFill/>
          </a:ln>
          <a:effectLst/>
          <a:sp3d>
            <a:bevelT w="139700" h="139700"/>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endParaRPr lang="en-US" sz="1100"/>
          </a:p>
        </xdr:txBody>
      </xdr:sp>
      <xdr:sp macro="" textlink="">
        <xdr:nvSpPr>
          <xdr:cNvPr id="51" name="Rounded Rectangle 50"/>
          <xdr:cNvSpPr/>
        </xdr:nvSpPr>
        <xdr:spPr>
          <a:xfrm>
            <a:off x="6397976" y="4792033"/>
            <a:ext cx="978748" cy="193870"/>
          </a:xfrm>
          <a:prstGeom prst="roundRect">
            <a:avLst/>
          </a:prstGeom>
          <a:solidFill>
            <a:schemeClr val="bg2">
              <a:lumMod val="10000"/>
            </a:schemeClr>
          </a:solidFill>
          <a:ln>
            <a:noFill/>
          </a:ln>
          <a:effectLst/>
          <a:sp3d>
            <a:bevelT w="139700" h="139700"/>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endParaRPr lang="en-US" sz="1100"/>
          </a:p>
        </xdr:txBody>
      </xdr:sp>
      <xdr:sp macro="" textlink="">
        <xdr:nvSpPr>
          <xdr:cNvPr id="52" name="Rounded Rectangle 51"/>
          <xdr:cNvSpPr/>
        </xdr:nvSpPr>
        <xdr:spPr>
          <a:xfrm>
            <a:off x="6409613" y="5056456"/>
            <a:ext cx="978748" cy="193869"/>
          </a:xfrm>
          <a:prstGeom prst="roundRect">
            <a:avLst/>
          </a:prstGeom>
          <a:solidFill>
            <a:schemeClr val="bg2">
              <a:lumMod val="10000"/>
            </a:schemeClr>
          </a:solidFill>
          <a:ln>
            <a:noFill/>
          </a:ln>
          <a:effectLst/>
          <a:sp3d>
            <a:bevelT w="139700" h="139700"/>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endParaRPr lang="en-US" sz="1100"/>
          </a:p>
        </xdr:txBody>
      </xdr:sp>
      <xdr:sp macro="" textlink="">
        <xdr:nvSpPr>
          <xdr:cNvPr id="53" name="Rounded Rectangle 52"/>
          <xdr:cNvSpPr/>
        </xdr:nvSpPr>
        <xdr:spPr>
          <a:xfrm>
            <a:off x="6421253" y="5320878"/>
            <a:ext cx="978748" cy="193870"/>
          </a:xfrm>
          <a:prstGeom prst="roundRect">
            <a:avLst/>
          </a:prstGeom>
          <a:solidFill>
            <a:schemeClr val="bg2">
              <a:lumMod val="10000"/>
            </a:schemeClr>
          </a:solidFill>
          <a:ln>
            <a:noFill/>
          </a:ln>
          <a:effectLst/>
          <a:sp3d>
            <a:bevelT w="139700" h="139700"/>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endParaRPr lang="en-US" sz="1100"/>
          </a:p>
        </xdr:txBody>
      </xdr:sp>
      <xdr:sp macro="" textlink="">
        <xdr:nvSpPr>
          <xdr:cNvPr id="54" name="Rounded Rectangle 53"/>
          <xdr:cNvSpPr/>
        </xdr:nvSpPr>
        <xdr:spPr>
          <a:xfrm>
            <a:off x="6432507" y="5585302"/>
            <a:ext cx="978748" cy="193869"/>
          </a:xfrm>
          <a:prstGeom prst="roundRect">
            <a:avLst/>
          </a:prstGeom>
          <a:solidFill>
            <a:schemeClr val="bg2">
              <a:lumMod val="10000"/>
            </a:schemeClr>
          </a:solidFill>
          <a:ln>
            <a:noFill/>
          </a:ln>
          <a:effectLst/>
          <a:sp3d>
            <a:bevelT w="139700" h="139700"/>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endParaRPr lang="en-US" sz="1100"/>
          </a:p>
        </xdr:txBody>
      </xdr:sp>
    </xdr:grpSp>
    <xdr:clientData/>
  </xdr:twoCellAnchor>
  <xdr:twoCellAnchor>
    <xdr:from>
      <xdr:col>9</xdr:col>
      <xdr:colOff>102712</xdr:colOff>
      <xdr:row>25</xdr:row>
      <xdr:rowOff>124563</xdr:rowOff>
    </xdr:from>
    <xdr:to>
      <xdr:col>11</xdr:col>
      <xdr:colOff>188645</xdr:colOff>
      <xdr:row>26</xdr:row>
      <xdr:rowOff>120794</xdr:rowOff>
    </xdr:to>
    <xdr:sp macro="" textlink="">
      <xdr:nvSpPr>
        <xdr:cNvPr id="27" name="TextBox 26"/>
        <xdr:cNvSpPr txBox="1"/>
      </xdr:nvSpPr>
      <xdr:spPr>
        <a:xfrm>
          <a:off x="5641866" y="4887063"/>
          <a:ext cx="1316856" cy="18673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en-US" sz="1200" b="1">
              <a:solidFill>
                <a:schemeClr val="bg1"/>
              </a:solidFill>
              <a:latin typeface="Kulim park"/>
            </a:rPr>
            <a:t>Total Salaries</a:t>
          </a:r>
          <a:endParaRPr lang="en-US" sz="1100" b="1">
            <a:solidFill>
              <a:schemeClr val="bg1"/>
            </a:solidFill>
            <a:latin typeface="Kulim park"/>
          </a:endParaRPr>
        </a:p>
      </xdr:txBody>
    </xdr:sp>
    <xdr:clientData/>
  </xdr:twoCellAnchor>
  <xdr:twoCellAnchor>
    <xdr:from>
      <xdr:col>9</xdr:col>
      <xdr:colOff>132950</xdr:colOff>
      <xdr:row>26</xdr:row>
      <xdr:rowOff>160544</xdr:rowOff>
    </xdr:from>
    <xdr:to>
      <xdr:col>11</xdr:col>
      <xdr:colOff>115232</xdr:colOff>
      <xdr:row>28</xdr:row>
      <xdr:rowOff>82012</xdr:rowOff>
    </xdr:to>
    <xdr:sp macro="" textlink="">
      <xdr:nvSpPr>
        <xdr:cNvPr id="28" name="TextBox 27"/>
        <xdr:cNvSpPr txBox="1"/>
      </xdr:nvSpPr>
      <xdr:spPr>
        <a:xfrm>
          <a:off x="5672104" y="5113544"/>
          <a:ext cx="1213205" cy="30246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en-US" sz="1200">
              <a:solidFill>
                <a:schemeClr val="bg1"/>
              </a:solidFill>
              <a:latin typeface="Kulim park"/>
            </a:rPr>
            <a:t>Managers</a:t>
          </a:r>
          <a:endParaRPr lang="en-US" sz="1100">
            <a:solidFill>
              <a:schemeClr val="bg1"/>
            </a:solidFill>
            <a:latin typeface="Kulim park"/>
          </a:endParaRPr>
        </a:p>
      </xdr:txBody>
    </xdr:sp>
    <xdr:clientData/>
  </xdr:twoCellAnchor>
  <xdr:twoCellAnchor>
    <xdr:from>
      <xdr:col>9</xdr:col>
      <xdr:colOff>132950</xdr:colOff>
      <xdr:row>28</xdr:row>
      <xdr:rowOff>72718</xdr:rowOff>
    </xdr:from>
    <xdr:to>
      <xdr:col>11</xdr:col>
      <xdr:colOff>348951</xdr:colOff>
      <xdr:row>29</xdr:row>
      <xdr:rowOff>174879</xdr:rowOff>
    </xdr:to>
    <xdr:sp macro="" textlink="">
      <xdr:nvSpPr>
        <xdr:cNvPr id="29" name="TextBox 28"/>
        <xdr:cNvSpPr txBox="1"/>
      </xdr:nvSpPr>
      <xdr:spPr>
        <a:xfrm>
          <a:off x="5672104" y="5406718"/>
          <a:ext cx="1446924" cy="29266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en-US" sz="1200">
              <a:solidFill>
                <a:schemeClr val="bg1"/>
              </a:solidFill>
              <a:latin typeface="Kulim park"/>
            </a:rPr>
            <a:t>HR Specialists</a:t>
          </a:r>
          <a:endParaRPr lang="en-US" sz="1100">
            <a:solidFill>
              <a:schemeClr val="bg1"/>
            </a:solidFill>
            <a:latin typeface="Kulim park"/>
          </a:endParaRPr>
        </a:p>
      </xdr:txBody>
    </xdr:sp>
    <xdr:clientData/>
  </xdr:twoCellAnchor>
  <xdr:twoCellAnchor>
    <xdr:from>
      <xdr:col>9</xdr:col>
      <xdr:colOff>132950</xdr:colOff>
      <xdr:row>29</xdr:row>
      <xdr:rowOff>165585</xdr:rowOff>
    </xdr:from>
    <xdr:to>
      <xdr:col>11</xdr:col>
      <xdr:colOff>115232</xdr:colOff>
      <xdr:row>31</xdr:row>
      <xdr:rowOff>91704</xdr:rowOff>
    </xdr:to>
    <xdr:sp macro="" textlink="">
      <xdr:nvSpPr>
        <xdr:cNvPr id="30" name="TextBox 29"/>
        <xdr:cNvSpPr txBox="1"/>
      </xdr:nvSpPr>
      <xdr:spPr>
        <a:xfrm>
          <a:off x="5672104" y="5690085"/>
          <a:ext cx="1213205" cy="30711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en-US" sz="1200">
              <a:solidFill>
                <a:schemeClr val="bg1"/>
              </a:solidFill>
              <a:latin typeface="Kulim park"/>
            </a:rPr>
            <a:t>Developers</a:t>
          </a:r>
          <a:endParaRPr lang="en-US" sz="1100">
            <a:solidFill>
              <a:schemeClr val="bg1"/>
            </a:solidFill>
            <a:latin typeface="Kulim park"/>
          </a:endParaRPr>
        </a:p>
      </xdr:txBody>
    </xdr:sp>
    <xdr:clientData/>
  </xdr:twoCellAnchor>
  <xdr:twoCellAnchor>
    <xdr:from>
      <xdr:col>9</xdr:col>
      <xdr:colOff>132950</xdr:colOff>
      <xdr:row>31</xdr:row>
      <xdr:rowOff>76959</xdr:rowOff>
    </xdr:from>
    <xdr:to>
      <xdr:col>11</xdr:col>
      <xdr:colOff>115232</xdr:colOff>
      <xdr:row>33</xdr:row>
      <xdr:rowOff>613</xdr:rowOff>
    </xdr:to>
    <xdr:sp macro="" textlink="">
      <xdr:nvSpPr>
        <xdr:cNvPr id="31" name="TextBox 30"/>
        <xdr:cNvSpPr txBox="1"/>
      </xdr:nvSpPr>
      <xdr:spPr>
        <a:xfrm>
          <a:off x="5672104" y="5982459"/>
          <a:ext cx="1213205" cy="30465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en-US" sz="1200">
              <a:solidFill>
                <a:schemeClr val="bg1"/>
              </a:solidFill>
              <a:latin typeface="Kulim park"/>
            </a:rPr>
            <a:t>Designers</a:t>
          </a:r>
          <a:endParaRPr lang="en-US" sz="1100">
            <a:solidFill>
              <a:schemeClr val="bg1"/>
            </a:solidFill>
            <a:latin typeface="Kulim park"/>
          </a:endParaRPr>
        </a:p>
      </xdr:txBody>
    </xdr:sp>
    <xdr:clientData/>
  </xdr:twoCellAnchor>
  <xdr:twoCellAnchor>
    <xdr:from>
      <xdr:col>9</xdr:col>
      <xdr:colOff>132950</xdr:colOff>
      <xdr:row>33</xdr:row>
      <xdr:rowOff>7677</xdr:rowOff>
    </xdr:from>
    <xdr:to>
      <xdr:col>11</xdr:col>
      <xdr:colOff>115232</xdr:colOff>
      <xdr:row>34</xdr:row>
      <xdr:rowOff>124297</xdr:rowOff>
    </xdr:to>
    <xdr:sp macro="" textlink="">
      <xdr:nvSpPr>
        <xdr:cNvPr id="32" name="TextBox 31"/>
        <xdr:cNvSpPr txBox="1"/>
      </xdr:nvSpPr>
      <xdr:spPr>
        <a:xfrm>
          <a:off x="5672104" y="6294177"/>
          <a:ext cx="1213205" cy="3071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en-US" sz="1200">
              <a:solidFill>
                <a:schemeClr val="bg1"/>
              </a:solidFill>
              <a:latin typeface="Kulim park"/>
            </a:rPr>
            <a:t>Analysts</a:t>
          </a:r>
          <a:endParaRPr lang="en-US" sz="1100">
            <a:solidFill>
              <a:schemeClr val="bg1"/>
            </a:solidFill>
            <a:latin typeface="Kulim park"/>
          </a:endParaRPr>
        </a:p>
      </xdr:txBody>
    </xdr:sp>
    <xdr:clientData/>
  </xdr:twoCellAnchor>
  <xdr:twoCellAnchor>
    <xdr:from>
      <xdr:col>11</xdr:col>
      <xdr:colOff>326418</xdr:colOff>
      <xdr:row>25</xdr:row>
      <xdr:rowOff>113461</xdr:rowOff>
    </xdr:from>
    <xdr:to>
      <xdr:col>13</xdr:col>
      <xdr:colOff>74509</xdr:colOff>
      <xdr:row>26</xdr:row>
      <xdr:rowOff>137505</xdr:rowOff>
    </xdr:to>
    <xdr:sp macro="" textlink="'Pivot Tables'!F10">
      <xdr:nvSpPr>
        <xdr:cNvPr id="43" name="TextBox 42"/>
        <xdr:cNvSpPr txBox="1"/>
      </xdr:nvSpPr>
      <xdr:spPr>
        <a:xfrm flipH="1">
          <a:off x="7096495" y="4875961"/>
          <a:ext cx="979014" cy="21454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FAA8E842-ECAE-49DA-88F8-74EE7DA81E90}" type="TxLink">
            <a:rPr lang="en-US" sz="1400" b="1" i="0" u="none" strike="noStrike">
              <a:solidFill>
                <a:schemeClr val="tx1"/>
              </a:solidFill>
              <a:latin typeface="Kulim Park"/>
            </a:rPr>
            <a:pPr algn="ctr"/>
            <a:t>3104913</a:t>
          </a:fld>
          <a:endParaRPr lang="en-US" sz="1400" b="1">
            <a:solidFill>
              <a:schemeClr val="tx1"/>
            </a:solidFill>
            <a:latin typeface="Kulim park"/>
          </a:endParaRPr>
        </a:p>
      </xdr:txBody>
    </xdr:sp>
    <xdr:clientData/>
  </xdr:twoCellAnchor>
  <xdr:twoCellAnchor>
    <xdr:from>
      <xdr:col>11</xdr:col>
      <xdr:colOff>408700</xdr:colOff>
      <xdr:row>27</xdr:row>
      <xdr:rowOff>23437</xdr:rowOff>
    </xdr:from>
    <xdr:to>
      <xdr:col>13</xdr:col>
      <xdr:colOff>50746</xdr:colOff>
      <xdr:row>28</xdr:row>
      <xdr:rowOff>72090</xdr:rowOff>
    </xdr:to>
    <xdr:sp macro="" textlink="'Pivot Tables'!F9">
      <xdr:nvSpPr>
        <xdr:cNvPr id="44" name="TextBox 43"/>
        <xdr:cNvSpPr txBox="1"/>
      </xdr:nvSpPr>
      <xdr:spPr>
        <a:xfrm flipH="1">
          <a:off x="7178777" y="5166937"/>
          <a:ext cx="872969" cy="23915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297D3611-1AC8-4E7E-9C25-8E5BA73C845D}" type="TxLink">
            <a:rPr lang="en-US" sz="1400" b="1" i="0" u="none" strike="noStrike">
              <a:solidFill>
                <a:schemeClr val="bg1"/>
              </a:solidFill>
              <a:latin typeface="Kulim Park"/>
            </a:rPr>
            <a:pPr algn="ctr"/>
            <a:t>731170</a:t>
          </a:fld>
          <a:endParaRPr lang="en-US" sz="1400" b="1">
            <a:solidFill>
              <a:schemeClr val="bg1"/>
            </a:solidFill>
            <a:latin typeface="Kulim park"/>
          </a:endParaRPr>
        </a:p>
      </xdr:txBody>
    </xdr:sp>
    <xdr:clientData/>
  </xdr:twoCellAnchor>
  <xdr:twoCellAnchor>
    <xdr:from>
      <xdr:col>11</xdr:col>
      <xdr:colOff>408700</xdr:colOff>
      <xdr:row>28</xdr:row>
      <xdr:rowOff>136475</xdr:rowOff>
    </xdr:from>
    <xdr:to>
      <xdr:col>13</xdr:col>
      <xdr:colOff>63656</xdr:colOff>
      <xdr:row>29</xdr:row>
      <xdr:rowOff>178569</xdr:rowOff>
    </xdr:to>
    <xdr:sp macro="" textlink="'Pivot Tables'!F8">
      <xdr:nvSpPr>
        <xdr:cNvPr id="45" name="TextBox 44"/>
        <xdr:cNvSpPr txBox="1"/>
      </xdr:nvSpPr>
      <xdr:spPr>
        <a:xfrm flipH="1">
          <a:off x="7178777" y="5470475"/>
          <a:ext cx="885879" cy="23259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8835210C-42B3-4CB2-AA98-797C2323D8F2}" type="TxLink">
            <a:rPr lang="en-US" sz="1400" b="1" i="0" u="none" strike="noStrike">
              <a:solidFill>
                <a:schemeClr val="bg1"/>
              </a:solidFill>
              <a:latin typeface="Kulim Park"/>
            </a:rPr>
            <a:pPr algn="ctr"/>
            <a:t>959266</a:t>
          </a:fld>
          <a:endParaRPr lang="en-US" sz="1400" b="1">
            <a:solidFill>
              <a:schemeClr val="bg1"/>
            </a:solidFill>
            <a:latin typeface="Kulim park"/>
          </a:endParaRPr>
        </a:p>
      </xdr:txBody>
    </xdr:sp>
    <xdr:clientData/>
  </xdr:twoCellAnchor>
  <xdr:twoCellAnchor>
    <xdr:from>
      <xdr:col>11</xdr:col>
      <xdr:colOff>391026</xdr:colOff>
      <xdr:row>30</xdr:row>
      <xdr:rowOff>59580</xdr:rowOff>
    </xdr:from>
    <xdr:to>
      <xdr:col>13</xdr:col>
      <xdr:colOff>86093</xdr:colOff>
      <xdr:row>31</xdr:row>
      <xdr:rowOff>84647</xdr:rowOff>
    </xdr:to>
    <xdr:sp macro="" textlink="'Pivot Tables'!F7">
      <xdr:nvSpPr>
        <xdr:cNvPr id="46" name="TextBox 45"/>
        <xdr:cNvSpPr txBox="1"/>
      </xdr:nvSpPr>
      <xdr:spPr>
        <a:xfrm flipH="1">
          <a:off x="7161103" y="5774580"/>
          <a:ext cx="925990" cy="21556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8CBC6887-FE46-453A-BC45-4FE525E31D2B}" type="TxLink">
            <a:rPr lang="en-US" sz="1400" b="1" i="0" u="none" strike="noStrike">
              <a:solidFill>
                <a:schemeClr val="bg1"/>
              </a:solidFill>
              <a:latin typeface="Kulim Park"/>
            </a:rPr>
            <a:pPr algn="ctr"/>
            <a:t>633594</a:t>
          </a:fld>
          <a:endParaRPr lang="en-US" sz="1400" b="1">
            <a:solidFill>
              <a:schemeClr val="bg1"/>
            </a:solidFill>
            <a:latin typeface="Kulim park"/>
          </a:endParaRPr>
        </a:p>
      </xdr:txBody>
    </xdr:sp>
    <xdr:clientData/>
  </xdr:twoCellAnchor>
  <xdr:twoCellAnchor>
    <xdr:from>
      <xdr:col>11</xdr:col>
      <xdr:colOff>368588</xdr:colOff>
      <xdr:row>31</xdr:row>
      <xdr:rowOff>166750</xdr:rowOff>
    </xdr:from>
    <xdr:to>
      <xdr:col>13</xdr:col>
      <xdr:colOff>94932</xdr:colOff>
      <xdr:row>32</xdr:row>
      <xdr:rowOff>183840</xdr:rowOff>
    </xdr:to>
    <xdr:sp macro="" textlink="'Pivot Tables'!F6">
      <xdr:nvSpPr>
        <xdr:cNvPr id="47" name="TextBox 46"/>
        <xdr:cNvSpPr txBox="1"/>
      </xdr:nvSpPr>
      <xdr:spPr>
        <a:xfrm flipH="1">
          <a:off x="7138665" y="6072250"/>
          <a:ext cx="957267" cy="20759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1F06BF11-62FC-4DD9-9ABB-E6A3AAD716FC}" type="TxLink">
            <a:rPr lang="en-US" sz="1400" b="1" i="0" u="none" strike="noStrike">
              <a:solidFill>
                <a:schemeClr val="bg1"/>
              </a:solidFill>
              <a:latin typeface="Kulim Park"/>
            </a:rPr>
            <a:pPr algn="ctr"/>
            <a:t>613842</a:t>
          </a:fld>
          <a:endParaRPr lang="en-US" sz="1400" b="1">
            <a:solidFill>
              <a:schemeClr val="bg1"/>
            </a:solidFill>
            <a:latin typeface="Kulim park"/>
          </a:endParaRPr>
        </a:p>
      </xdr:txBody>
    </xdr:sp>
    <xdr:clientData/>
  </xdr:twoCellAnchor>
  <xdr:twoCellAnchor>
    <xdr:from>
      <xdr:col>11</xdr:col>
      <xdr:colOff>426374</xdr:colOff>
      <xdr:row>33</xdr:row>
      <xdr:rowOff>83619</xdr:rowOff>
    </xdr:from>
    <xdr:to>
      <xdr:col>13</xdr:col>
      <xdr:colOff>68420</xdr:colOff>
      <xdr:row>34</xdr:row>
      <xdr:rowOff>110833</xdr:rowOff>
    </xdr:to>
    <xdr:sp macro="" textlink="'Pivot Tables'!F5">
      <xdr:nvSpPr>
        <xdr:cNvPr id="48" name="TextBox 47"/>
        <xdr:cNvSpPr txBox="1"/>
      </xdr:nvSpPr>
      <xdr:spPr>
        <a:xfrm flipH="1">
          <a:off x="7196451" y="6370119"/>
          <a:ext cx="872969" cy="21771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97133B80-72B2-4C28-8A1D-3262EC661333}" type="TxLink">
            <a:rPr lang="en-US" sz="1400" b="1" i="0" u="none" strike="noStrike">
              <a:solidFill>
                <a:schemeClr val="bg1"/>
              </a:solidFill>
              <a:latin typeface="Kulim Park"/>
            </a:rPr>
            <a:pPr algn="ctr"/>
            <a:t>167041</a:t>
          </a:fld>
          <a:endParaRPr lang="en-US" sz="1400" b="1">
            <a:solidFill>
              <a:schemeClr val="bg1"/>
            </a:solidFill>
            <a:latin typeface="Kulim park"/>
          </a:endParaRPr>
        </a:p>
      </xdr:txBody>
    </xdr:sp>
    <xdr:clientData/>
  </xdr:twoCellAnchor>
  <xdr:twoCellAnchor>
    <xdr:from>
      <xdr:col>9</xdr:col>
      <xdr:colOff>248102</xdr:colOff>
      <xdr:row>22</xdr:row>
      <xdr:rowOff>13433</xdr:rowOff>
    </xdr:from>
    <xdr:to>
      <xdr:col>13</xdr:col>
      <xdr:colOff>101787</xdr:colOff>
      <xdr:row>24</xdr:row>
      <xdr:rowOff>77730</xdr:rowOff>
    </xdr:to>
    <xdr:grpSp>
      <xdr:nvGrpSpPr>
        <xdr:cNvPr id="86" name="Group 85"/>
        <xdr:cNvGrpSpPr/>
      </xdr:nvGrpSpPr>
      <xdr:grpSpPr>
        <a:xfrm>
          <a:off x="5734502" y="4204433"/>
          <a:ext cx="2292085" cy="445297"/>
          <a:chOff x="5156670" y="3676582"/>
          <a:chExt cx="2086844" cy="392956"/>
        </a:xfrm>
      </xdr:grpSpPr>
      <xdr:sp macro="" textlink="">
        <xdr:nvSpPr>
          <xdr:cNvPr id="76" name="TextBox 75"/>
          <xdr:cNvSpPr txBox="1"/>
        </xdr:nvSpPr>
        <xdr:spPr>
          <a:xfrm>
            <a:off x="5156670" y="3676582"/>
            <a:ext cx="1062673" cy="18669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en-US" sz="1300" b="1">
                <a:solidFill>
                  <a:srgbClr val="FDC22F"/>
                </a:solidFill>
                <a:latin typeface="Kulim park"/>
              </a:rPr>
              <a:t>Salaries</a:t>
            </a:r>
          </a:p>
        </xdr:txBody>
      </xdr:sp>
      <xdr:sp macro="" textlink="">
        <xdr:nvSpPr>
          <xdr:cNvPr id="77" name="TextBox 76"/>
          <xdr:cNvSpPr txBox="1"/>
        </xdr:nvSpPr>
        <xdr:spPr>
          <a:xfrm>
            <a:off x="5156670" y="3857428"/>
            <a:ext cx="2086844" cy="21211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en-US" sz="1000" b="1">
                <a:solidFill>
                  <a:schemeClr val="bg2">
                    <a:lumMod val="90000"/>
                  </a:schemeClr>
                </a:solidFill>
                <a:latin typeface="Kulim park"/>
              </a:rPr>
              <a:t>Salary amount by job titles</a:t>
            </a:r>
          </a:p>
        </xdr:txBody>
      </xdr:sp>
    </xdr:grpSp>
    <xdr:clientData/>
  </xdr:twoCellAnchor>
  <xdr:twoCellAnchor>
    <xdr:from>
      <xdr:col>9</xdr:col>
      <xdr:colOff>111498</xdr:colOff>
      <xdr:row>22</xdr:row>
      <xdr:rowOff>60279</xdr:rowOff>
    </xdr:from>
    <xdr:to>
      <xdr:col>9</xdr:col>
      <xdr:colOff>260463</xdr:colOff>
      <xdr:row>23</xdr:row>
      <xdr:rowOff>22350</xdr:rowOff>
    </xdr:to>
    <xdr:sp macro="" textlink="">
      <xdr:nvSpPr>
        <xdr:cNvPr id="238" name="Flowchart: Connector 237"/>
        <xdr:cNvSpPr/>
      </xdr:nvSpPr>
      <xdr:spPr>
        <a:xfrm>
          <a:off x="5650652" y="4251279"/>
          <a:ext cx="148965" cy="152571"/>
        </a:xfrm>
        <a:prstGeom prst="flowChartConnector">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4</xdr:col>
      <xdr:colOff>263769</xdr:colOff>
      <xdr:row>5</xdr:row>
      <xdr:rowOff>0</xdr:rowOff>
    </xdr:from>
    <xdr:to>
      <xdr:col>8</xdr:col>
      <xdr:colOff>586154</xdr:colOff>
      <xdr:row>20</xdr:row>
      <xdr:rowOff>190499</xdr:rowOff>
    </xdr:to>
    <xdr:grpSp>
      <xdr:nvGrpSpPr>
        <xdr:cNvPr id="269" name="Group 268"/>
        <xdr:cNvGrpSpPr/>
      </xdr:nvGrpSpPr>
      <xdr:grpSpPr>
        <a:xfrm>
          <a:off x="2702169" y="952500"/>
          <a:ext cx="2760785" cy="3047999"/>
          <a:chOff x="2433760" y="625929"/>
          <a:chExt cx="2789289" cy="2887740"/>
        </a:xfrm>
      </xdr:grpSpPr>
      <xdr:sp macro="" textlink="">
        <xdr:nvSpPr>
          <xdr:cNvPr id="13" name="Rounded Rectangle 12"/>
          <xdr:cNvSpPr/>
        </xdr:nvSpPr>
        <xdr:spPr>
          <a:xfrm>
            <a:off x="2433760" y="1074964"/>
            <a:ext cx="2509057" cy="1129394"/>
          </a:xfrm>
          <a:prstGeom prst="roundRect">
            <a:avLst>
              <a:gd name="adj" fmla="val 18821"/>
            </a:avLst>
          </a:prstGeom>
          <a:solidFill>
            <a:srgbClr val="333333"/>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US" sz="1100">
              <a:solidFill>
                <a:schemeClr val="lt1"/>
              </a:solidFill>
              <a:latin typeface="+mn-lt"/>
              <a:ea typeface="+mn-ea"/>
              <a:cs typeface="+mn-cs"/>
            </a:endParaRPr>
          </a:p>
        </xdr:txBody>
      </xdr:sp>
      <xdr:sp macro="" textlink="">
        <xdr:nvSpPr>
          <xdr:cNvPr id="14" name="Rounded Rectangle 13"/>
          <xdr:cNvSpPr/>
        </xdr:nvSpPr>
        <xdr:spPr>
          <a:xfrm>
            <a:off x="2461846" y="2306411"/>
            <a:ext cx="1182212" cy="1163409"/>
          </a:xfrm>
          <a:prstGeom prst="roundRect">
            <a:avLst>
              <a:gd name="adj" fmla="val 17054"/>
            </a:avLst>
          </a:prstGeom>
          <a:solidFill>
            <a:srgbClr val="333333"/>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US" sz="1100">
              <a:solidFill>
                <a:schemeClr val="lt1"/>
              </a:solidFill>
              <a:latin typeface="+mn-lt"/>
              <a:ea typeface="+mn-ea"/>
              <a:cs typeface="+mn-cs"/>
            </a:endParaRPr>
          </a:p>
        </xdr:txBody>
      </xdr:sp>
      <xdr:sp macro="" textlink="">
        <xdr:nvSpPr>
          <xdr:cNvPr id="15" name="Rounded Rectangle 14"/>
          <xdr:cNvSpPr/>
        </xdr:nvSpPr>
        <xdr:spPr>
          <a:xfrm>
            <a:off x="3742662" y="2306410"/>
            <a:ext cx="1194423" cy="1161288"/>
          </a:xfrm>
          <a:prstGeom prst="roundRect">
            <a:avLst>
              <a:gd name="adj" fmla="val 19574"/>
            </a:avLst>
          </a:prstGeom>
          <a:solidFill>
            <a:srgbClr val="333333"/>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US" sz="1100">
              <a:solidFill>
                <a:schemeClr val="lt1"/>
              </a:solidFill>
              <a:latin typeface="+mn-lt"/>
              <a:ea typeface="+mn-ea"/>
              <a:cs typeface="+mn-cs"/>
            </a:endParaRPr>
          </a:p>
        </xdr:txBody>
      </xdr:sp>
      <xdr:sp macro="" textlink="'Pivot Tables'!I24">
        <xdr:nvSpPr>
          <xdr:cNvPr id="160" name="TextBox 159"/>
          <xdr:cNvSpPr txBox="1"/>
        </xdr:nvSpPr>
        <xdr:spPr>
          <a:xfrm>
            <a:off x="2510470" y="1418381"/>
            <a:ext cx="834750" cy="5452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fld id="{13A2D29E-662A-4306-8557-696E85761C05}" type="TxLink">
              <a:rPr lang="en-US" sz="4000" b="1" i="0" u="none" strike="noStrike">
                <a:solidFill>
                  <a:srgbClr val="000000"/>
                </a:solidFill>
                <a:latin typeface="Kulim Park"/>
              </a:rPr>
              <a:pPr algn="l"/>
              <a:t>50</a:t>
            </a:fld>
            <a:endParaRPr lang="en-US" sz="4400" b="1">
              <a:solidFill>
                <a:srgbClr val="FDC22F"/>
              </a:solidFill>
              <a:latin typeface="Kulim park"/>
            </a:endParaRPr>
          </a:p>
        </xdr:txBody>
      </xdr:sp>
      <xdr:sp macro="" textlink="">
        <xdr:nvSpPr>
          <xdr:cNvPr id="161" name="TextBox 160"/>
          <xdr:cNvSpPr txBox="1"/>
        </xdr:nvSpPr>
        <xdr:spPr>
          <a:xfrm>
            <a:off x="2496863" y="1855485"/>
            <a:ext cx="1450209" cy="37608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en-US" sz="1200" b="1">
                <a:solidFill>
                  <a:schemeClr val="bg2">
                    <a:lumMod val="90000"/>
                  </a:schemeClr>
                </a:solidFill>
                <a:latin typeface="Kulim park"/>
              </a:rPr>
              <a:t>Total Employees</a:t>
            </a:r>
          </a:p>
        </xdr:txBody>
      </xdr:sp>
      <xdr:sp macro="" textlink="">
        <xdr:nvSpPr>
          <xdr:cNvPr id="162" name="TextBox 161"/>
          <xdr:cNvSpPr txBox="1"/>
        </xdr:nvSpPr>
        <xdr:spPr>
          <a:xfrm>
            <a:off x="2619327" y="1129393"/>
            <a:ext cx="1852189" cy="31549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en-US" sz="1300" b="1">
                <a:solidFill>
                  <a:srgbClr val="FDC22F"/>
                </a:solidFill>
                <a:latin typeface="Kulim park"/>
              </a:rPr>
              <a:t>Employees Number</a:t>
            </a:r>
          </a:p>
        </xdr:txBody>
      </xdr:sp>
      <xdr:pic>
        <xdr:nvPicPr>
          <xdr:cNvPr id="165" name="Picture 164"/>
          <xdr:cNvPicPr>
            <a:picLocks noChangeAspect="1"/>
          </xdr:cNvPicPr>
        </xdr:nvPicPr>
        <xdr:blipFill>
          <a:blip xmlns:r="http://schemas.openxmlformats.org/officeDocument/2006/relationships" r:embed="rId9">
            <a:lum bright="70000" contrast="-70000"/>
            <a:extLst>
              <a:ext uri="{28A0092B-C50C-407E-A947-70E740481C1C}">
                <a14:useLocalDpi xmlns:a14="http://schemas.microsoft.com/office/drawing/2010/main" val="0"/>
              </a:ext>
            </a:extLst>
          </a:blip>
          <a:stretch>
            <a:fillRect/>
          </a:stretch>
        </xdr:blipFill>
        <xdr:spPr>
          <a:xfrm>
            <a:off x="3499128" y="625929"/>
            <a:ext cx="1723921" cy="2109107"/>
          </a:xfrm>
          <a:prstGeom prst="rect">
            <a:avLst/>
          </a:prstGeom>
        </xdr:spPr>
      </xdr:pic>
      <xdr:sp macro="" textlink="">
        <xdr:nvSpPr>
          <xdr:cNvPr id="166" name="TextBox 165"/>
          <xdr:cNvSpPr txBox="1"/>
        </xdr:nvSpPr>
        <xdr:spPr>
          <a:xfrm>
            <a:off x="2524077" y="2340430"/>
            <a:ext cx="934231" cy="3291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en-US" sz="1300" b="1">
                <a:solidFill>
                  <a:srgbClr val="FDC22F"/>
                </a:solidFill>
                <a:latin typeface="Kulim park"/>
              </a:rPr>
              <a:t>Males</a:t>
            </a:r>
          </a:p>
        </xdr:txBody>
      </xdr:sp>
      <xdr:sp macro="" textlink="">
        <xdr:nvSpPr>
          <xdr:cNvPr id="167" name="TextBox 166"/>
          <xdr:cNvSpPr txBox="1"/>
        </xdr:nvSpPr>
        <xdr:spPr>
          <a:xfrm>
            <a:off x="3823035" y="2326822"/>
            <a:ext cx="934231" cy="3291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en-US" sz="1300" b="1">
                <a:solidFill>
                  <a:srgbClr val="FDC22F"/>
                </a:solidFill>
                <a:latin typeface="Kulim park"/>
              </a:rPr>
              <a:t>Females</a:t>
            </a:r>
          </a:p>
        </xdr:txBody>
      </xdr:sp>
      <xdr:graphicFrame macro="">
        <xdr:nvGraphicFramePr>
          <xdr:cNvPr id="168" name="Chart 167"/>
          <xdr:cNvGraphicFramePr>
            <a:graphicFrameLocks/>
          </xdr:cNvGraphicFramePr>
        </xdr:nvGraphicFramePr>
        <xdr:xfrm>
          <a:off x="3760805" y="2503714"/>
          <a:ext cx="1118926" cy="984646"/>
        </xdr:xfrm>
        <a:graphic>
          <a:graphicData uri="http://schemas.openxmlformats.org/drawingml/2006/chart">
            <c:chart xmlns:c="http://schemas.openxmlformats.org/drawingml/2006/chart" xmlns:r="http://schemas.openxmlformats.org/officeDocument/2006/relationships" r:id="rId10"/>
          </a:graphicData>
        </a:graphic>
      </xdr:graphicFrame>
      <xdr:graphicFrame macro="">
        <xdr:nvGraphicFramePr>
          <xdr:cNvPr id="169" name="Chart 168"/>
          <xdr:cNvGraphicFramePr>
            <a:graphicFrameLocks/>
          </xdr:cNvGraphicFramePr>
        </xdr:nvGraphicFramePr>
        <xdr:xfrm>
          <a:off x="2513252" y="2520347"/>
          <a:ext cx="1037283" cy="993322"/>
        </xdr:xfrm>
        <a:graphic>
          <a:graphicData uri="http://schemas.openxmlformats.org/drawingml/2006/chart">
            <c:chart xmlns:c="http://schemas.openxmlformats.org/drawingml/2006/chart" xmlns:r="http://schemas.openxmlformats.org/officeDocument/2006/relationships" r:id="rId11"/>
          </a:graphicData>
        </a:graphic>
      </xdr:graphicFrame>
      <xdr:sp macro="" textlink="'Pivot Tables'!J22">
        <xdr:nvSpPr>
          <xdr:cNvPr id="170" name="TextBox 169"/>
          <xdr:cNvSpPr txBox="1"/>
        </xdr:nvSpPr>
        <xdr:spPr>
          <a:xfrm>
            <a:off x="2758181" y="2875879"/>
            <a:ext cx="552776" cy="27697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834188D1-DAD5-4D7A-ACA0-F4578BB4AE61}" type="TxLink">
              <a:rPr lang="en-US" sz="1400" b="1" i="0" u="none" strike="noStrike">
                <a:solidFill>
                  <a:schemeClr val="bg1"/>
                </a:solidFill>
                <a:latin typeface="Kulim Park"/>
              </a:rPr>
              <a:pPr algn="ctr"/>
              <a:t>52%</a:t>
            </a:fld>
            <a:endParaRPr lang="en-US" sz="1400" b="1" i="0">
              <a:solidFill>
                <a:schemeClr val="bg1"/>
              </a:solidFill>
              <a:latin typeface="Kulim park"/>
            </a:endParaRPr>
          </a:p>
        </xdr:txBody>
      </xdr:sp>
      <xdr:sp macro="" textlink="'Pivot Tables'!J23">
        <xdr:nvSpPr>
          <xdr:cNvPr id="171" name="TextBox 170"/>
          <xdr:cNvSpPr txBox="1"/>
        </xdr:nvSpPr>
        <xdr:spPr>
          <a:xfrm>
            <a:off x="4049253" y="2834566"/>
            <a:ext cx="544729" cy="30516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7654D2B0-6CB5-4F0A-A66F-60CD92518FE0}" type="TxLink">
              <a:rPr lang="en-US" sz="1400" b="1" i="0" u="none" strike="noStrike">
                <a:solidFill>
                  <a:schemeClr val="bg1"/>
                </a:solidFill>
                <a:latin typeface="Kulim Park"/>
              </a:rPr>
              <a:pPr algn="ctr"/>
              <a:t>48%</a:t>
            </a:fld>
            <a:endParaRPr lang="en-US" sz="1400" b="1" i="0">
              <a:solidFill>
                <a:schemeClr val="bg1"/>
              </a:solidFill>
              <a:latin typeface="Kulim park"/>
            </a:endParaRPr>
          </a:p>
        </xdr:txBody>
      </xdr:sp>
      <xdr:sp macro="" textlink="">
        <xdr:nvSpPr>
          <xdr:cNvPr id="239" name="Flowchart: Connector 238"/>
          <xdr:cNvSpPr/>
        </xdr:nvSpPr>
        <xdr:spPr>
          <a:xfrm>
            <a:off x="2529882" y="1224641"/>
            <a:ext cx="136071" cy="136072"/>
          </a:xfrm>
          <a:prstGeom prst="flowChartConnector">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grpSp>
    <xdr:clientData/>
  </xdr:twoCellAnchor>
  <xdr:twoCellAnchor>
    <xdr:from>
      <xdr:col>0</xdr:col>
      <xdr:colOff>376116</xdr:colOff>
      <xdr:row>24</xdr:row>
      <xdr:rowOff>15874</xdr:rowOff>
    </xdr:from>
    <xdr:to>
      <xdr:col>0</xdr:col>
      <xdr:colOff>512187</xdr:colOff>
      <xdr:row>24</xdr:row>
      <xdr:rowOff>151946</xdr:rowOff>
    </xdr:to>
    <xdr:sp macro="" textlink="">
      <xdr:nvSpPr>
        <xdr:cNvPr id="240" name="Flowchart: Connector 239"/>
        <xdr:cNvSpPr/>
      </xdr:nvSpPr>
      <xdr:spPr>
        <a:xfrm>
          <a:off x="376116" y="4587874"/>
          <a:ext cx="136071" cy="136072"/>
        </a:xfrm>
        <a:prstGeom prst="flowChartConnector">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editAs="oneCell">
    <xdr:from>
      <xdr:col>0</xdr:col>
      <xdr:colOff>190501</xdr:colOff>
      <xdr:row>1</xdr:row>
      <xdr:rowOff>83691</xdr:rowOff>
    </xdr:from>
    <xdr:to>
      <xdr:col>1</xdr:col>
      <xdr:colOff>600808</xdr:colOff>
      <xdr:row>5</xdr:row>
      <xdr:rowOff>161984</xdr:rowOff>
    </xdr:to>
    <xdr:pic>
      <xdr:nvPicPr>
        <xdr:cNvPr id="252" name="Picture 251"/>
        <xdr:cNvPicPr>
          <a:picLocks noChangeAspect="1"/>
        </xdr:cNvPicPr>
      </xdr:nvPicPr>
      <xdr:blipFill>
        <a:blip xmlns:r="http://schemas.openxmlformats.org/officeDocument/2006/relationships" r:embed="rId12" cstate="print">
          <a:lum bright="70000" contrast="-70000"/>
          <a:extLst>
            <a:ext uri="{28A0092B-C50C-407E-A947-70E740481C1C}">
              <a14:useLocalDpi xmlns:a14="http://schemas.microsoft.com/office/drawing/2010/main" val="0"/>
            </a:ext>
          </a:extLst>
        </a:blip>
        <a:stretch>
          <a:fillRect/>
        </a:stretch>
      </xdr:blipFill>
      <xdr:spPr>
        <a:xfrm>
          <a:off x="190501" y="274191"/>
          <a:ext cx="1025769" cy="840293"/>
        </a:xfrm>
        <a:prstGeom prst="rect">
          <a:avLst/>
        </a:prstGeom>
      </xdr:spPr>
    </xdr:pic>
    <xdr:clientData/>
  </xdr:twoCellAnchor>
  <xdr:twoCellAnchor>
    <xdr:from>
      <xdr:col>0</xdr:col>
      <xdr:colOff>278423</xdr:colOff>
      <xdr:row>12</xdr:row>
      <xdr:rowOff>132404</xdr:rowOff>
    </xdr:from>
    <xdr:to>
      <xdr:col>4</xdr:col>
      <xdr:colOff>23061</xdr:colOff>
      <xdr:row>22</xdr:row>
      <xdr:rowOff>147974</xdr:rowOff>
    </xdr:to>
    <xdr:sp macro="" textlink="">
      <xdr:nvSpPr>
        <xdr:cNvPr id="9" name="Rounded Rectangle 8"/>
        <xdr:cNvSpPr/>
      </xdr:nvSpPr>
      <xdr:spPr>
        <a:xfrm>
          <a:off x="278423" y="2418404"/>
          <a:ext cx="2206484" cy="1920570"/>
        </a:xfrm>
        <a:prstGeom prst="roundRect">
          <a:avLst>
            <a:gd name="adj" fmla="val 12741"/>
          </a:avLst>
        </a:prstGeom>
        <a:solidFill>
          <a:srgbClr val="333333"/>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US" sz="1100">
            <a:solidFill>
              <a:schemeClr val="lt1"/>
            </a:solidFill>
            <a:latin typeface="+mn-lt"/>
            <a:ea typeface="+mn-ea"/>
            <a:cs typeface="+mn-cs"/>
          </a:endParaRPr>
        </a:p>
      </xdr:txBody>
    </xdr:sp>
    <xdr:clientData/>
  </xdr:twoCellAnchor>
  <xdr:twoCellAnchor>
    <xdr:from>
      <xdr:col>0</xdr:col>
      <xdr:colOff>278423</xdr:colOff>
      <xdr:row>6</xdr:row>
      <xdr:rowOff>139231</xdr:rowOff>
    </xdr:from>
    <xdr:to>
      <xdr:col>4</xdr:col>
      <xdr:colOff>23061</xdr:colOff>
      <xdr:row>14</xdr:row>
      <xdr:rowOff>165651</xdr:rowOff>
    </xdr:to>
    <xdr:sp macro="" textlink="">
      <xdr:nvSpPr>
        <xdr:cNvPr id="10" name="Rounded Rectangle 9"/>
        <xdr:cNvSpPr/>
      </xdr:nvSpPr>
      <xdr:spPr>
        <a:xfrm>
          <a:off x="278423" y="1282231"/>
          <a:ext cx="2206484" cy="1550420"/>
        </a:xfrm>
        <a:prstGeom prst="roundRect">
          <a:avLst>
            <a:gd name="adj" fmla="val 13909"/>
          </a:avLst>
        </a:prstGeom>
        <a:solidFill>
          <a:srgbClr val="333333"/>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US" sz="1100">
            <a:solidFill>
              <a:schemeClr val="lt1"/>
            </a:solidFill>
            <a:latin typeface="+mn-lt"/>
            <a:ea typeface="+mn-ea"/>
            <a:cs typeface="+mn-cs"/>
          </a:endParaRPr>
        </a:p>
      </xdr:txBody>
    </xdr:sp>
    <xdr:clientData/>
  </xdr:twoCellAnchor>
  <xdr:twoCellAnchor>
    <xdr:from>
      <xdr:col>0</xdr:col>
      <xdr:colOff>441184</xdr:colOff>
      <xdr:row>14</xdr:row>
      <xdr:rowOff>71210</xdr:rowOff>
    </xdr:from>
    <xdr:to>
      <xdr:col>3</xdr:col>
      <xdr:colOff>239604</xdr:colOff>
      <xdr:row>15</xdr:row>
      <xdr:rowOff>160963</xdr:rowOff>
    </xdr:to>
    <xdr:sp macro="" textlink="">
      <xdr:nvSpPr>
        <xdr:cNvPr id="135" name="TextBox 134"/>
        <xdr:cNvSpPr txBox="1"/>
      </xdr:nvSpPr>
      <xdr:spPr>
        <a:xfrm>
          <a:off x="441184" y="2738210"/>
          <a:ext cx="1644805" cy="28025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en-US" sz="1300" b="1">
              <a:solidFill>
                <a:schemeClr val="bg1"/>
              </a:solidFill>
              <a:latin typeface="Kulim park"/>
            </a:rPr>
            <a:t>Communication</a:t>
          </a:r>
        </a:p>
      </xdr:txBody>
    </xdr:sp>
    <xdr:clientData/>
  </xdr:twoCellAnchor>
  <xdr:twoCellAnchor>
    <xdr:from>
      <xdr:col>0</xdr:col>
      <xdr:colOff>457009</xdr:colOff>
      <xdr:row>15</xdr:row>
      <xdr:rowOff>153785</xdr:rowOff>
    </xdr:from>
    <xdr:to>
      <xdr:col>3</xdr:col>
      <xdr:colOff>254754</xdr:colOff>
      <xdr:row>17</xdr:row>
      <xdr:rowOff>90042</xdr:rowOff>
    </xdr:to>
    <xdr:sp macro="" textlink="">
      <xdr:nvSpPr>
        <xdr:cNvPr id="136" name="TextBox 135"/>
        <xdr:cNvSpPr txBox="1"/>
      </xdr:nvSpPr>
      <xdr:spPr>
        <a:xfrm>
          <a:off x="457009" y="3011285"/>
          <a:ext cx="1644130" cy="31725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en-US" sz="1300" b="1">
              <a:solidFill>
                <a:schemeClr val="bg1"/>
              </a:solidFill>
              <a:latin typeface="Kulim park"/>
            </a:rPr>
            <a:t>Design</a:t>
          </a:r>
        </a:p>
      </xdr:txBody>
    </xdr:sp>
    <xdr:clientData/>
  </xdr:twoCellAnchor>
  <xdr:twoCellAnchor>
    <xdr:from>
      <xdr:col>0</xdr:col>
      <xdr:colOff>457009</xdr:colOff>
      <xdr:row>17</xdr:row>
      <xdr:rowOff>82865</xdr:rowOff>
    </xdr:from>
    <xdr:to>
      <xdr:col>2</xdr:col>
      <xdr:colOff>603601</xdr:colOff>
      <xdr:row>19</xdr:row>
      <xdr:rowOff>37904</xdr:rowOff>
    </xdr:to>
    <xdr:sp macro="" textlink="">
      <xdr:nvSpPr>
        <xdr:cNvPr id="137" name="TextBox 136"/>
        <xdr:cNvSpPr txBox="1"/>
      </xdr:nvSpPr>
      <xdr:spPr>
        <a:xfrm>
          <a:off x="457009" y="3321365"/>
          <a:ext cx="1377515" cy="33603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en-US" sz="1300" b="1">
              <a:solidFill>
                <a:schemeClr val="bg1"/>
              </a:solidFill>
              <a:latin typeface="Kulim park"/>
            </a:rPr>
            <a:t>Excel </a:t>
          </a:r>
        </a:p>
      </xdr:txBody>
    </xdr:sp>
    <xdr:clientData/>
  </xdr:twoCellAnchor>
  <xdr:twoCellAnchor>
    <xdr:from>
      <xdr:col>0</xdr:col>
      <xdr:colOff>457009</xdr:colOff>
      <xdr:row>19</xdr:row>
      <xdr:rowOff>30726</xdr:rowOff>
    </xdr:from>
    <xdr:to>
      <xdr:col>2</xdr:col>
      <xdr:colOff>603601</xdr:colOff>
      <xdr:row>20</xdr:row>
      <xdr:rowOff>173972</xdr:rowOff>
    </xdr:to>
    <xdr:sp macro="" textlink="">
      <xdr:nvSpPr>
        <xdr:cNvPr id="138" name="TextBox 137"/>
        <xdr:cNvSpPr txBox="1"/>
      </xdr:nvSpPr>
      <xdr:spPr>
        <a:xfrm>
          <a:off x="457009" y="3650226"/>
          <a:ext cx="1377515" cy="33374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en-US" sz="1300" b="1">
              <a:solidFill>
                <a:schemeClr val="bg1"/>
              </a:solidFill>
              <a:latin typeface="Kulim park"/>
            </a:rPr>
            <a:t>Management</a:t>
          </a:r>
        </a:p>
      </xdr:txBody>
    </xdr:sp>
    <xdr:clientData/>
  </xdr:twoCellAnchor>
  <xdr:twoCellAnchor>
    <xdr:from>
      <xdr:col>0</xdr:col>
      <xdr:colOff>457009</xdr:colOff>
      <xdr:row>20</xdr:row>
      <xdr:rowOff>166794</xdr:rowOff>
    </xdr:from>
    <xdr:to>
      <xdr:col>2</xdr:col>
      <xdr:colOff>603601</xdr:colOff>
      <xdr:row>22</xdr:row>
      <xdr:rowOff>121836</xdr:rowOff>
    </xdr:to>
    <xdr:sp macro="" textlink="">
      <xdr:nvSpPr>
        <xdr:cNvPr id="139" name="TextBox 138"/>
        <xdr:cNvSpPr txBox="1"/>
      </xdr:nvSpPr>
      <xdr:spPr>
        <a:xfrm>
          <a:off x="457009" y="3976794"/>
          <a:ext cx="1377515" cy="33604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en-US" sz="1300" b="1">
              <a:solidFill>
                <a:schemeClr val="bg1"/>
              </a:solidFill>
              <a:latin typeface="Kulim park"/>
            </a:rPr>
            <a:t>Python</a:t>
          </a:r>
        </a:p>
      </xdr:txBody>
    </xdr:sp>
    <xdr:clientData/>
  </xdr:twoCellAnchor>
  <xdr:twoCellAnchor>
    <xdr:from>
      <xdr:col>3</xdr:col>
      <xdr:colOff>74196</xdr:colOff>
      <xdr:row>14</xdr:row>
      <xdr:rowOff>101036</xdr:rowOff>
    </xdr:from>
    <xdr:to>
      <xdr:col>3</xdr:col>
      <xdr:colOff>534209</xdr:colOff>
      <xdr:row>15</xdr:row>
      <xdr:rowOff>157230</xdr:rowOff>
    </xdr:to>
    <xdr:sp macro="" textlink="'Pivot Tables'!Q13">
      <xdr:nvSpPr>
        <xdr:cNvPr id="149" name="TextBox 148"/>
        <xdr:cNvSpPr txBox="1"/>
      </xdr:nvSpPr>
      <xdr:spPr>
        <a:xfrm flipH="1">
          <a:off x="1920581" y="2768036"/>
          <a:ext cx="460013" cy="24669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r"/>
          <a:fld id="{C7AB6FA7-15BC-404A-ADA4-45B85CABC83A}" type="TxLink">
            <a:rPr lang="en-US" sz="1600" b="1" i="0" u="none" strike="noStrike">
              <a:solidFill>
                <a:srgbClr val="FDC22F"/>
              </a:solidFill>
              <a:latin typeface="Kulim Park"/>
            </a:rPr>
            <a:pPr algn="r"/>
            <a:t>12</a:t>
          </a:fld>
          <a:endParaRPr lang="en-US" sz="1600" b="1">
            <a:solidFill>
              <a:srgbClr val="FDC22F"/>
            </a:solidFill>
            <a:latin typeface="Kulim park"/>
          </a:endParaRPr>
        </a:p>
      </xdr:txBody>
    </xdr:sp>
    <xdr:clientData/>
  </xdr:twoCellAnchor>
  <xdr:twoCellAnchor>
    <xdr:from>
      <xdr:col>3</xdr:col>
      <xdr:colOff>38038</xdr:colOff>
      <xdr:row>15</xdr:row>
      <xdr:rowOff>179593</xdr:rowOff>
    </xdr:from>
    <xdr:to>
      <xdr:col>3</xdr:col>
      <xdr:colOff>534209</xdr:colOff>
      <xdr:row>17</xdr:row>
      <xdr:rowOff>77553</xdr:rowOff>
    </xdr:to>
    <xdr:sp macro="" textlink="'Pivot Tables'!Q14">
      <xdr:nvSpPr>
        <xdr:cNvPr id="150" name="TextBox 149"/>
        <xdr:cNvSpPr txBox="1"/>
      </xdr:nvSpPr>
      <xdr:spPr>
        <a:xfrm flipH="1">
          <a:off x="1884423" y="3037093"/>
          <a:ext cx="496171" cy="2789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r"/>
          <a:fld id="{A4C46D86-04D6-483F-9217-F680650A1BAD}" type="TxLink">
            <a:rPr lang="en-US" sz="1600" b="1" i="0" u="none" strike="noStrike">
              <a:solidFill>
                <a:srgbClr val="FDC22F"/>
              </a:solidFill>
              <a:latin typeface="Kulim Park"/>
            </a:rPr>
            <a:pPr algn="r"/>
            <a:t>11</a:t>
          </a:fld>
          <a:endParaRPr lang="en-US" sz="1600" b="1">
            <a:solidFill>
              <a:srgbClr val="FDC22F"/>
            </a:solidFill>
            <a:latin typeface="Kulim park"/>
          </a:endParaRPr>
        </a:p>
      </xdr:txBody>
    </xdr:sp>
    <xdr:clientData/>
  </xdr:twoCellAnchor>
  <xdr:twoCellAnchor>
    <xdr:from>
      <xdr:col>3</xdr:col>
      <xdr:colOff>83236</xdr:colOff>
      <xdr:row>17</xdr:row>
      <xdr:rowOff>99916</xdr:rowOff>
    </xdr:from>
    <xdr:to>
      <xdr:col>3</xdr:col>
      <xdr:colOff>534209</xdr:colOff>
      <xdr:row>19</xdr:row>
      <xdr:rowOff>14786</xdr:rowOff>
    </xdr:to>
    <xdr:sp macro="" textlink="'Pivot Tables'!Q15">
      <xdr:nvSpPr>
        <xdr:cNvPr id="151" name="TextBox 150"/>
        <xdr:cNvSpPr txBox="1"/>
      </xdr:nvSpPr>
      <xdr:spPr>
        <a:xfrm flipH="1">
          <a:off x="1929621" y="3338416"/>
          <a:ext cx="450973" cy="29587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r"/>
          <a:fld id="{34A03CCE-1AD0-4F48-AC03-8C266D388644}" type="TxLink">
            <a:rPr lang="en-US" sz="1600" b="1" i="0" u="none" strike="noStrike">
              <a:solidFill>
                <a:srgbClr val="FDC22F"/>
              </a:solidFill>
              <a:latin typeface="Kulim Park"/>
            </a:rPr>
            <a:pPr algn="r"/>
            <a:t>7</a:t>
          </a:fld>
          <a:endParaRPr lang="en-US" sz="1600" b="1">
            <a:solidFill>
              <a:srgbClr val="FDC22F"/>
            </a:solidFill>
            <a:latin typeface="Kulim park"/>
          </a:endParaRPr>
        </a:p>
      </xdr:txBody>
    </xdr:sp>
    <xdr:clientData/>
  </xdr:twoCellAnchor>
  <xdr:twoCellAnchor>
    <xdr:from>
      <xdr:col>3</xdr:col>
      <xdr:colOff>38038</xdr:colOff>
      <xdr:row>19</xdr:row>
      <xdr:rowOff>37149</xdr:rowOff>
    </xdr:from>
    <xdr:to>
      <xdr:col>3</xdr:col>
      <xdr:colOff>534209</xdr:colOff>
      <xdr:row>20</xdr:row>
      <xdr:rowOff>140145</xdr:rowOff>
    </xdr:to>
    <xdr:sp macro="" textlink="'Pivot Tables'!Q16">
      <xdr:nvSpPr>
        <xdr:cNvPr id="152" name="TextBox 151"/>
        <xdr:cNvSpPr txBox="1"/>
      </xdr:nvSpPr>
      <xdr:spPr>
        <a:xfrm flipH="1">
          <a:off x="1884423" y="3656649"/>
          <a:ext cx="496171" cy="29349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r"/>
          <a:fld id="{1285FE2C-5CD0-4CFB-8805-5F29A1FB0046}" type="TxLink">
            <a:rPr lang="en-US" sz="1600" b="1" i="0" u="none" strike="noStrike">
              <a:solidFill>
                <a:srgbClr val="FDC22F"/>
              </a:solidFill>
              <a:latin typeface="Kulim Park"/>
            </a:rPr>
            <a:pPr algn="r"/>
            <a:t>11</a:t>
          </a:fld>
          <a:endParaRPr lang="en-US" sz="1600" b="1">
            <a:solidFill>
              <a:srgbClr val="FDC22F"/>
            </a:solidFill>
            <a:latin typeface="Kulim park"/>
          </a:endParaRPr>
        </a:p>
      </xdr:txBody>
    </xdr:sp>
    <xdr:clientData/>
  </xdr:twoCellAnchor>
  <xdr:twoCellAnchor>
    <xdr:from>
      <xdr:col>3</xdr:col>
      <xdr:colOff>47077</xdr:colOff>
      <xdr:row>20</xdr:row>
      <xdr:rowOff>162507</xdr:rowOff>
    </xdr:from>
    <xdr:to>
      <xdr:col>3</xdr:col>
      <xdr:colOff>534209</xdr:colOff>
      <xdr:row>22</xdr:row>
      <xdr:rowOff>77380</xdr:rowOff>
    </xdr:to>
    <xdr:sp macro="" textlink="'Pivot Tables'!Q17">
      <xdr:nvSpPr>
        <xdr:cNvPr id="153" name="TextBox 152"/>
        <xdr:cNvSpPr txBox="1"/>
      </xdr:nvSpPr>
      <xdr:spPr>
        <a:xfrm flipH="1">
          <a:off x="1893462" y="3972507"/>
          <a:ext cx="487132" cy="29587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r"/>
          <a:fld id="{073EE68B-497E-4ED1-979C-13AF03FC239E}" type="TxLink">
            <a:rPr lang="en-US" sz="1600" b="1" i="0" u="none" strike="noStrike">
              <a:solidFill>
                <a:srgbClr val="FDC22F"/>
              </a:solidFill>
              <a:latin typeface="Kulim Park"/>
            </a:rPr>
            <a:pPr algn="r"/>
            <a:t>9</a:t>
          </a:fld>
          <a:endParaRPr lang="en-US" sz="1600" b="1">
            <a:solidFill>
              <a:srgbClr val="FDC22F"/>
            </a:solidFill>
            <a:latin typeface="Kulim park"/>
          </a:endParaRPr>
        </a:p>
      </xdr:txBody>
    </xdr:sp>
    <xdr:clientData/>
  </xdr:twoCellAnchor>
  <xdr:twoCellAnchor>
    <xdr:from>
      <xdr:col>0</xdr:col>
      <xdr:colOff>426720</xdr:colOff>
      <xdr:row>10</xdr:row>
      <xdr:rowOff>126840</xdr:rowOff>
    </xdr:from>
    <xdr:to>
      <xdr:col>3</xdr:col>
      <xdr:colOff>314328</xdr:colOff>
      <xdr:row>14</xdr:row>
      <xdr:rowOff>145547</xdr:rowOff>
    </xdr:to>
    <xdr:sp macro="" textlink="">
      <xdr:nvSpPr>
        <xdr:cNvPr id="154" name="TextBox 153"/>
        <xdr:cNvSpPr txBox="1"/>
      </xdr:nvSpPr>
      <xdr:spPr>
        <a:xfrm>
          <a:off x="426720" y="2031840"/>
          <a:ext cx="1733993" cy="78070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en-US" sz="1600" b="1">
              <a:solidFill>
                <a:srgbClr val="FDC22F"/>
              </a:solidFill>
              <a:latin typeface="Kulim park"/>
            </a:rPr>
            <a:t>Skills </a:t>
          </a:r>
        </a:p>
        <a:p>
          <a:pPr algn="l"/>
          <a:r>
            <a:rPr lang="en-US" sz="1600" b="1">
              <a:solidFill>
                <a:srgbClr val="FDC22F"/>
              </a:solidFill>
              <a:latin typeface="Kulim park"/>
            </a:rPr>
            <a:t>BreakDown</a:t>
          </a:r>
        </a:p>
      </xdr:txBody>
    </xdr:sp>
    <xdr:clientData/>
  </xdr:twoCellAnchor>
  <xdr:twoCellAnchor>
    <xdr:from>
      <xdr:col>0</xdr:col>
      <xdr:colOff>524067</xdr:colOff>
      <xdr:row>6</xdr:row>
      <xdr:rowOff>102577</xdr:rowOff>
    </xdr:from>
    <xdr:to>
      <xdr:col>3</xdr:col>
      <xdr:colOff>283307</xdr:colOff>
      <xdr:row>11</xdr:row>
      <xdr:rowOff>189151</xdr:rowOff>
    </xdr:to>
    <xdr:pic>
      <xdr:nvPicPr>
        <xdr:cNvPr id="164" name="Picture 163"/>
        <xdr:cNvPicPr>
          <a:picLocks noChangeAspect="1"/>
        </xdr:cNvPicPr>
      </xdr:nvPicPr>
      <xdr:blipFill>
        <a:blip xmlns:r="http://schemas.openxmlformats.org/officeDocument/2006/relationships" r:embed="rId13" cstate="print">
          <a:lum bright="70000" contrast="-70000"/>
          <a:extLst>
            <a:ext uri="{28A0092B-C50C-407E-A947-70E740481C1C}">
              <a14:useLocalDpi xmlns:a14="http://schemas.microsoft.com/office/drawing/2010/main" val="0"/>
            </a:ext>
          </a:extLst>
        </a:blip>
        <a:stretch>
          <a:fillRect/>
        </a:stretch>
      </xdr:blipFill>
      <xdr:spPr>
        <a:xfrm>
          <a:off x="524067" y="1245577"/>
          <a:ext cx="1605625" cy="1039074"/>
        </a:xfrm>
        <a:prstGeom prst="rect">
          <a:avLst/>
        </a:prstGeom>
      </xdr:spPr>
    </xdr:pic>
    <xdr:clientData/>
  </xdr:twoCellAnchor>
  <xdr:twoCellAnchor>
    <xdr:from>
      <xdr:col>0</xdr:col>
      <xdr:colOff>350734</xdr:colOff>
      <xdr:row>14</xdr:row>
      <xdr:rowOff>129149</xdr:rowOff>
    </xdr:from>
    <xdr:to>
      <xdr:col>0</xdr:col>
      <xdr:colOff>485328</xdr:colOff>
      <xdr:row>15</xdr:row>
      <xdr:rowOff>56593</xdr:rowOff>
    </xdr:to>
    <xdr:sp macro="" textlink="">
      <xdr:nvSpPr>
        <xdr:cNvPr id="230" name="Flowchart: Connector 229"/>
        <xdr:cNvSpPr/>
      </xdr:nvSpPr>
      <xdr:spPr>
        <a:xfrm>
          <a:off x="350734" y="2796149"/>
          <a:ext cx="134594" cy="1070444"/>
        </a:xfrm>
        <a:prstGeom prst="flowChartConnector">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endParaRPr lang="en-US" sz="1100"/>
        </a:p>
      </xdr:txBody>
    </xdr:sp>
    <xdr:clientData/>
  </xdr:twoCellAnchor>
  <xdr:twoCellAnchor>
    <xdr:from>
      <xdr:col>0</xdr:col>
      <xdr:colOff>350734</xdr:colOff>
      <xdr:row>16</xdr:row>
      <xdr:rowOff>64071</xdr:rowOff>
    </xdr:from>
    <xdr:to>
      <xdr:col>0</xdr:col>
      <xdr:colOff>485328</xdr:colOff>
      <xdr:row>16</xdr:row>
      <xdr:rowOff>182015</xdr:rowOff>
    </xdr:to>
    <xdr:sp macro="" textlink="">
      <xdr:nvSpPr>
        <xdr:cNvPr id="231" name="Flowchart: Connector 230"/>
        <xdr:cNvSpPr/>
      </xdr:nvSpPr>
      <xdr:spPr>
        <a:xfrm>
          <a:off x="350734" y="3112071"/>
          <a:ext cx="134594" cy="117944"/>
        </a:xfrm>
        <a:prstGeom prst="flowChartConnector">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endParaRPr lang="en-US" sz="1100"/>
        </a:p>
      </xdr:txBody>
    </xdr:sp>
    <xdr:clientData/>
  </xdr:twoCellAnchor>
  <xdr:twoCellAnchor editAs="oneCell">
    <xdr:from>
      <xdr:col>9</xdr:col>
      <xdr:colOff>29308</xdr:colOff>
      <xdr:row>0</xdr:row>
      <xdr:rowOff>131885</xdr:rowOff>
    </xdr:from>
    <xdr:to>
      <xdr:col>13</xdr:col>
      <xdr:colOff>322384</xdr:colOff>
      <xdr:row>7</xdr:row>
      <xdr:rowOff>73270</xdr:rowOff>
    </xdr:to>
    <mc:AlternateContent xmlns:mc="http://schemas.openxmlformats.org/markup-compatibility/2006" xmlns:a14="http://schemas.microsoft.com/office/drawing/2010/main">
      <mc:Choice Requires="a14">
        <xdr:graphicFrame macro="">
          <xdr:nvGraphicFramePr>
            <xdr:cNvPr id="274" name="Department 1"/>
            <xdr:cNvGraphicFramePr/>
          </xdr:nvGraphicFramePr>
          <xdr:xfrm>
            <a:off x="0" y="0"/>
            <a:ext cx="0" cy="0"/>
          </xdr:xfrm>
          <a:graphic>
            <a:graphicData uri="http://schemas.microsoft.com/office/drawing/2010/slicer">
              <sle:slicer xmlns:sle="http://schemas.microsoft.com/office/drawing/2010/slicer" name="Department 1"/>
            </a:graphicData>
          </a:graphic>
        </xdr:graphicFrame>
      </mc:Choice>
      <mc:Fallback xmlns="">
        <xdr:sp macro="" textlink="">
          <xdr:nvSpPr>
            <xdr:cNvPr id="0" name=""/>
            <xdr:cNvSpPr>
              <a:spLocks noTextEdit="1"/>
            </xdr:cNvSpPr>
          </xdr:nvSpPr>
          <xdr:spPr>
            <a:xfrm>
              <a:off x="5540201" y="131885"/>
              <a:ext cx="2742362" cy="127488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6</xdr:col>
      <xdr:colOff>14654</xdr:colOff>
      <xdr:row>1</xdr:row>
      <xdr:rowOff>117233</xdr:rowOff>
    </xdr:from>
    <xdr:to>
      <xdr:col>8</xdr:col>
      <xdr:colOff>561975</xdr:colOff>
      <xdr:row>6</xdr:row>
      <xdr:rowOff>87922</xdr:rowOff>
    </xdr:to>
    <mc:AlternateContent xmlns:mc="http://schemas.openxmlformats.org/markup-compatibility/2006" xmlns:a14="http://schemas.microsoft.com/office/drawing/2010/main">
      <mc:Choice Requires="a14">
        <xdr:graphicFrame macro="">
          <xdr:nvGraphicFramePr>
            <xdr:cNvPr id="275" name="Gender"/>
            <xdr:cNvGraphicFramePr/>
          </xdr:nvGraphicFramePr>
          <xdr:xfrm>
            <a:off x="0" y="0"/>
            <a:ext cx="0" cy="0"/>
          </xdr:xfrm>
          <a:graphic>
            <a:graphicData uri="http://schemas.microsoft.com/office/drawing/2010/slicer">
              <sle:slicer xmlns:sle="http://schemas.microsoft.com/office/drawing/2010/slicer" name="Gender"/>
            </a:graphicData>
          </a:graphic>
        </xdr:graphicFrame>
      </mc:Choice>
      <mc:Fallback xmlns="">
        <xdr:sp macro="" textlink="">
          <xdr:nvSpPr>
            <xdr:cNvPr id="0" name=""/>
            <xdr:cNvSpPr>
              <a:spLocks noTextEdit="1"/>
            </xdr:cNvSpPr>
          </xdr:nvSpPr>
          <xdr:spPr>
            <a:xfrm>
              <a:off x="3688583" y="307733"/>
              <a:ext cx="1771963" cy="92318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0</xdr:col>
      <xdr:colOff>350734</xdr:colOff>
      <xdr:row>21</xdr:row>
      <xdr:rowOff>59338</xdr:rowOff>
    </xdr:from>
    <xdr:to>
      <xdr:col>0</xdr:col>
      <xdr:colOff>485328</xdr:colOff>
      <xdr:row>21</xdr:row>
      <xdr:rowOff>177282</xdr:rowOff>
    </xdr:to>
    <xdr:sp macro="" textlink="">
      <xdr:nvSpPr>
        <xdr:cNvPr id="232" name="Flowchart: Connector 231"/>
        <xdr:cNvSpPr/>
      </xdr:nvSpPr>
      <xdr:spPr>
        <a:xfrm>
          <a:off x="350734" y="4059838"/>
          <a:ext cx="134594" cy="117944"/>
        </a:xfrm>
        <a:prstGeom prst="flowChartConnector">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endParaRPr lang="en-US" sz="1100"/>
        </a:p>
      </xdr:txBody>
    </xdr:sp>
    <xdr:clientData/>
  </xdr:twoCellAnchor>
  <xdr:twoCellAnchor>
    <xdr:from>
      <xdr:col>0</xdr:col>
      <xdr:colOff>350734</xdr:colOff>
      <xdr:row>17</xdr:row>
      <xdr:rowOff>189494</xdr:rowOff>
    </xdr:from>
    <xdr:to>
      <xdr:col>0</xdr:col>
      <xdr:colOff>485328</xdr:colOff>
      <xdr:row>18</xdr:row>
      <xdr:rowOff>116938</xdr:rowOff>
    </xdr:to>
    <xdr:sp macro="" textlink="">
      <xdr:nvSpPr>
        <xdr:cNvPr id="233" name="Flowchart: Connector 232"/>
        <xdr:cNvSpPr/>
      </xdr:nvSpPr>
      <xdr:spPr>
        <a:xfrm>
          <a:off x="350734" y="3427994"/>
          <a:ext cx="134594" cy="117944"/>
        </a:xfrm>
        <a:prstGeom prst="flowChartConnector">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endParaRPr lang="en-US" sz="1100"/>
        </a:p>
      </xdr:txBody>
    </xdr:sp>
    <xdr:clientData/>
  </xdr:twoCellAnchor>
  <xdr:twoCellAnchor>
    <xdr:from>
      <xdr:col>0</xdr:col>
      <xdr:colOff>350734</xdr:colOff>
      <xdr:row>19</xdr:row>
      <xdr:rowOff>124416</xdr:rowOff>
    </xdr:from>
    <xdr:to>
      <xdr:col>0</xdr:col>
      <xdr:colOff>485328</xdr:colOff>
      <xdr:row>20</xdr:row>
      <xdr:rowOff>51860</xdr:rowOff>
    </xdr:to>
    <xdr:sp macro="" textlink="">
      <xdr:nvSpPr>
        <xdr:cNvPr id="234" name="Flowchart: Connector 233"/>
        <xdr:cNvSpPr/>
      </xdr:nvSpPr>
      <xdr:spPr>
        <a:xfrm>
          <a:off x="350734" y="3743916"/>
          <a:ext cx="134594" cy="117944"/>
        </a:xfrm>
        <a:prstGeom prst="flowChartConnector">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endParaRPr lang="en-US" sz="1100"/>
        </a:p>
      </xdr:txBody>
    </xdr:sp>
    <xdr:clientData/>
  </xdr:twoCellAnchor>
  <xdr:twoCellAnchor>
    <xdr:from>
      <xdr:col>1</xdr:col>
      <xdr:colOff>548604</xdr:colOff>
      <xdr:row>0</xdr:row>
      <xdr:rowOff>0</xdr:rowOff>
    </xdr:from>
    <xdr:to>
      <xdr:col>5</xdr:col>
      <xdr:colOff>285750</xdr:colOff>
      <xdr:row>5</xdr:row>
      <xdr:rowOff>111125</xdr:rowOff>
    </xdr:to>
    <xdr:sp macro="" textlink="">
      <xdr:nvSpPr>
        <xdr:cNvPr id="253" name="TextBox 252"/>
        <xdr:cNvSpPr txBox="1"/>
      </xdr:nvSpPr>
      <xdr:spPr>
        <a:xfrm>
          <a:off x="1151854" y="0"/>
          <a:ext cx="2150146" cy="10636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en-US" sz="2800" b="1" cap="none" spc="0">
              <a:ln w="12700" cmpd="sng">
                <a:solidFill>
                  <a:schemeClr val="accent4"/>
                </a:solidFill>
                <a:prstDash val="solid"/>
              </a:ln>
              <a:gradFill>
                <a:gsLst>
                  <a:gs pos="0">
                    <a:schemeClr val="accent4"/>
                  </a:gs>
                  <a:gs pos="4000">
                    <a:schemeClr val="accent4">
                      <a:lumMod val="60000"/>
                      <a:lumOff val="40000"/>
                    </a:schemeClr>
                  </a:gs>
                  <a:gs pos="87000">
                    <a:schemeClr val="accent4">
                      <a:lumMod val="20000"/>
                      <a:lumOff val="80000"/>
                    </a:schemeClr>
                  </a:gs>
                </a:gsLst>
                <a:lin ang="5400000"/>
              </a:gradFill>
              <a:effectLst/>
              <a:latin typeface="Kulim park"/>
            </a:rPr>
            <a:t>HR </a:t>
          </a:r>
        </a:p>
        <a:p>
          <a:pPr algn="l"/>
          <a:r>
            <a:rPr lang="en-US" sz="2800" b="1" cap="none" spc="0">
              <a:ln w="12700" cmpd="sng">
                <a:solidFill>
                  <a:schemeClr val="accent4"/>
                </a:solidFill>
                <a:prstDash val="solid"/>
              </a:ln>
              <a:gradFill>
                <a:gsLst>
                  <a:gs pos="0">
                    <a:schemeClr val="accent4"/>
                  </a:gs>
                  <a:gs pos="4000">
                    <a:schemeClr val="accent4">
                      <a:lumMod val="60000"/>
                      <a:lumOff val="40000"/>
                    </a:schemeClr>
                  </a:gs>
                  <a:gs pos="87000">
                    <a:schemeClr val="accent4">
                      <a:lumMod val="20000"/>
                      <a:lumOff val="80000"/>
                    </a:schemeClr>
                  </a:gs>
                </a:gsLst>
                <a:lin ang="5400000"/>
              </a:gradFill>
              <a:effectLst/>
              <a:latin typeface="Kulim park"/>
            </a:rPr>
            <a:t>Dashboard</a:t>
          </a:r>
        </a:p>
      </xdr:txBody>
    </xdr:sp>
    <xdr:clientData/>
  </xdr:twoCellAnchor>
  <xdr:twoCellAnchor>
    <xdr:from>
      <xdr:col>1</xdr:col>
      <xdr:colOff>529105</xdr:colOff>
      <xdr:row>4</xdr:row>
      <xdr:rowOff>102578</xdr:rowOff>
    </xdr:from>
    <xdr:to>
      <xdr:col>6</xdr:col>
      <xdr:colOff>219807</xdr:colOff>
      <xdr:row>6</xdr:row>
      <xdr:rowOff>29081</xdr:rowOff>
    </xdr:to>
    <xdr:sp macro="" textlink="">
      <xdr:nvSpPr>
        <xdr:cNvPr id="270" name="TextBox 269"/>
        <xdr:cNvSpPr txBox="1"/>
      </xdr:nvSpPr>
      <xdr:spPr>
        <a:xfrm>
          <a:off x="1144567" y="864578"/>
          <a:ext cx="2768009" cy="30750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en-US" sz="1200" b="1">
              <a:solidFill>
                <a:schemeClr val="bg1"/>
              </a:solidFill>
              <a:latin typeface="Kulim park"/>
            </a:rPr>
            <a:t>Analyze and</a:t>
          </a:r>
          <a:r>
            <a:rPr lang="en-US" sz="1200" b="1" baseline="0">
              <a:solidFill>
                <a:schemeClr val="bg1"/>
              </a:solidFill>
              <a:latin typeface="Kulim park"/>
            </a:rPr>
            <a:t> monitor workforce</a:t>
          </a:r>
          <a:endParaRPr lang="en-US" sz="1200" b="1">
            <a:solidFill>
              <a:schemeClr val="bg1"/>
            </a:solidFill>
            <a:latin typeface="Kulim park"/>
          </a:endParaRPr>
        </a:p>
      </xdr:txBody>
    </xdr:sp>
    <xdr:clientData/>
  </xdr:twoCellAnchor>
  <xdr:twoCellAnchor>
    <xdr:from>
      <xdr:col>18</xdr:col>
      <xdr:colOff>313132</xdr:colOff>
      <xdr:row>29</xdr:row>
      <xdr:rowOff>176892</xdr:rowOff>
    </xdr:from>
    <xdr:to>
      <xdr:col>18</xdr:col>
      <xdr:colOff>461075</xdr:colOff>
      <xdr:row>30</xdr:row>
      <xdr:rowOff>135542</xdr:rowOff>
    </xdr:to>
    <xdr:sp macro="" textlink="">
      <xdr:nvSpPr>
        <xdr:cNvPr id="271" name="Flowchart: Connector 270"/>
        <xdr:cNvSpPr/>
      </xdr:nvSpPr>
      <xdr:spPr>
        <a:xfrm>
          <a:off x="11391440" y="5701392"/>
          <a:ext cx="147943" cy="149150"/>
        </a:xfrm>
        <a:prstGeom prst="flowChartConnector">
          <a:avLst/>
        </a:prstGeom>
        <a:solidFill>
          <a:schemeClr val="tx1">
            <a:lumMod val="95000"/>
            <a:lumOff val="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6</xdr:col>
      <xdr:colOff>61192</xdr:colOff>
      <xdr:row>0</xdr:row>
      <xdr:rowOff>186837</xdr:rowOff>
    </xdr:from>
    <xdr:to>
      <xdr:col>8</xdr:col>
      <xdr:colOff>366347</xdr:colOff>
      <xdr:row>3</xdr:row>
      <xdr:rowOff>161193</xdr:rowOff>
    </xdr:to>
    <xdr:sp macro="" textlink="">
      <xdr:nvSpPr>
        <xdr:cNvPr id="276" name="TextBox 275"/>
        <xdr:cNvSpPr txBox="1"/>
      </xdr:nvSpPr>
      <xdr:spPr>
        <a:xfrm>
          <a:off x="3753961" y="186837"/>
          <a:ext cx="1536078" cy="54585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en-US" sz="1300" b="1">
              <a:solidFill>
                <a:schemeClr val="bg1"/>
              </a:solidFill>
              <a:latin typeface="Kulim park"/>
            </a:rPr>
            <a:t>Filter by</a:t>
          </a:r>
          <a:r>
            <a:rPr lang="en-US" sz="1300" b="1" baseline="0">
              <a:solidFill>
                <a:schemeClr val="bg1"/>
              </a:solidFill>
              <a:latin typeface="Kulim park"/>
            </a:rPr>
            <a:t> </a:t>
          </a:r>
          <a:r>
            <a:rPr lang="en-US" sz="1300" b="1">
              <a:solidFill>
                <a:schemeClr val="bg1"/>
              </a:solidFill>
              <a:latin typeface="Kulim park"/>
            </a:rPr>
            <a:t>Gender</a:t>
          </a:r>
        </a:p>
      </xdr:txBody>
    </xdr:sp>
    <xdr:clientData/>
  </xdr:twoCellAnchor>
  <xdr:twoCellAnchor>
    <xdr:from>
      <xdr:col>9</xdr:col>
      <xdr:colOff>412882</xdr:colOff>
      <xdr:row>0</xdr:row>
      <xdr:rowOff>10990</xdr:rowOff>
    </xdr:from>
    <xdr:to>
      <xdr:col>12</xdr:col>
      <xdr:colOff>555625</xdr:colOff>
      <xdr:row>2</xdr:row>
      <xdr:rowOff>175846</xdr:rowOff>
    </xdr:to>
    <xdr:sp macro="" textlink="">
      <xdr:nvSpPr>
        <xdr:cNvPr id="277" name="TextBox 276"/>
        <xdr:cNvSpPr txBox="1"/>
      </xdr:nvSpPr>
      <xdr:spPr>
        <a:xfrm>
          <a:off x="5842132" y="10990"/>
          <a:ext cx="1952493" cy="54585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en-US" sz="1300" b="1">
              <a:solidFill>
                <a:schemeClr val="bg1"/>
              </a:solidFill>
              <a:latin typeface="Kulim park"/>
            </a:rPr>
            <a:t>Filter by</a:t>
          </a:r>
          <a:r>
            <a:rPr lang="en-US" sz="1300" b="1" baseline="0">
              <a:solidFill>
                <a:schemeClr val="bg1"/>
              </a:solidFill>
              <a:latin typeface="Kulim park"/>
            </a:rPr>
            <a:t> </a:t>
          </a:r>
          <a:r>
            <a:rPr lang="en-US" sz="1300" b="1">
              <a:solidFill>
                <a:schemeClr val="bg1"/>
              </a:solidFill>
              <a:latin typeface="Kulim park"/>
            </a:rPr>
            <a:t>Department</a:t>
          </a:r>
        </a:p>
      </xdr:txBody>
    </xdr:sp>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r:id="rId1" refreshedBy="hp" refreshedDate="45827.744435532404" createdVersion="5" refreshedVersion="5" minRefreshableVersion="3" recordCount="50">
  <cacheSource type="worksheet">
    <worksheetSource name="Table1"/>
  </cacheSource>
  <cacheFields count="23">
    <cacheField name="Employee ID" numFmtId="0">
      <sharedItems containsSemiMixedTypes="0" containsString="0" containsNumber="1" containsInteger="1" minValue="1550" maxValue="9968"/>
    </cacheField>
    <cacheField name="Full Name" numFmtId="0">
      <sharedItems/>
    </cacheField>
    <cacheField name="Gender" numFmtId="0">
      <sharedItems count="2">
        <s v="Female"/>
        <s v="Male"/>
      </sharedItems>
    </cacheField>
    <cacheField name="Age" numFmtId="0">
      <sharedItems containsSemiMixedTypes="0" containsString="0" containsNumber="1" containsInteger="1" minValue="20" maxValue="60"/>
    </cacheField>
    <cacheField name="Age range" numFmtId="0">
      <sharedItems count="5">
        <s v="18-25"/>
        <s v="26-35"/>
        <s v="36-45"/>
        <s v="56 &lt;"/>
        <s v="46-55"/>
      </sharedItems>
    </cacheField>
    <cacheField name="Region" numFmtId="0">
      <sharedItems count="5">
        <s v="East"/>
        <s v="Central"/>
        <s v="West"/>
        <s v="South"/>
        <s v="North"/>
      </sharedItems>
    </cacheField>
    <cacheField name="Job Title" numFmtId="0">
      <sharedItems count="5">
        <s v="Manager"/>
        <s v="Designer"/>
        <s v="HR Specialist"/>
        <s v="Developer"/>
        <s v="Analyst"/>
      </sharedItems>
    </cacheField>
    <cacheField name="Department" numFmtId="0">
      <sharedItems count="5">
        <s v="Finance"/>
        <s v="HR"/>
        <s v="Marketing"/>
        <s v="Operations"/>
        <s v="IT"/>
      </sharedItems>
    </cacheField>
    <cacheField name="Manager/Supervisor" numFmtId="0">
      <sharedItems/>
    </cacheField>
    <cacheField name="Date of Hire" numFmtId="0">
      <sharedItems/>
    </cacheField>
    <cacheField name="Employment Status" numFmtId="0">
      <sharedItems count="3">
        <s v="Full-Time"/>
        <s v="Contract"/>
        <s v="Part-Time"/>
      </sharedItems>
    </cacheField>
    <cacheField name="Work Location" numFmtId="0">
      <sharedItems count="3">
        <s v="Head Office"/>
        <s v="Branch Office"/>
        <s v="Remote"/>
      </sharedItems>
    </cacheField>
    <cacheField name="Salary" numFmtId="0">
      <sharedItems containsSemiMixedTypes="0" containsString="0" containsNumber="1" containsInteger="1" minValue="30137" maxValue="98961"/>
    </cacheField>
    <cacheField name="Pay Grade" numFmtId="0">
      <sharedItems/>
    </cacheField>
    <cacheField name="Bonus/Allowances" numFmtId="0">
      <sharedItems containsSemiMixedTypes="0" containsString="0" containsNumber="1" containsInteger="1" minValue="1024" maxValue="9911"/>
    </cacheField>
    <cacheField name="Insurance Details" numFmtId="0">
      <sharedItems/>
    </cacheField>
    <cacheField name="Leave Taken" numFmtId="0">
      <sharedItems containsSemiMixedTypes="0" containsString="0" containsNumber="1" containsInteger="1" minValue="0" maxValue="20"/>
    </cacheField>
    <cacheField name="Performance Rating" numFmtId="0">
      <sharedItems containsSemiMixedTypes="0" containsString="0" containsNumber="1" containsInteger="1" minValue="1" maxValue="5" count="5">
        <n v="1"/>
        <n v="4"/>
        <n v="2"/>
        <n v="3"/>
        <n v="5"/>
      </sharedItems>
    </cacheField>
    <cacheField name="Training Programs Attended" numFmtId="0">
      <sharedItems/>
    </cacheField>
    <cacheField name="Skills" numFmtId="0">
      <sharedItems count="7">
        <s v="Design"/>
        <s v="Management"/>
        <s v="Python"/>
        <s v="Communication"/>
        <s v="Excel"/>
        <s v="Formula2" f="1"/>
        <s v="Formula1" f="1"/>
      </sharedItems>
    </cacheField>
    <cacheField name="Certifications" numFmtId="0">
      <sharedItems/>
    </cacheField>
    <cacheField name="AverageRating" numFmtId="0" formula="'Performance Rating'" databaseField="0"/>
    <cacheField name="Avgrating" numFmtId="0" formula="'Performance Rating'" databaseField="0"/>
  </cacheFields>
  <calculatedItems count="3">
    <calculatedItem>
      <pivotArea cacheIndex="1" fieldPosition="0">
        <references count="1">
          <reference field="19" count="1">
            <x v="5"/>
          </reference>
        </references>
      </pivotArea>
    </calculatedItem>
    <calculatedItem>
      <pivotArea cacheIndex="1" outline="0" fieldPosition="0">
        <references count="1">
          <reference field="19" count="1">
            <x v="5"/>
          </reference>
        </references>
      </pivotArea>
    </calculatedItem>
    <calculatedItem>
      <pivotArea cacheIndex="1" outline="0" fieldPosition="0">
        <references count="1">
          <reference field="19" count="1">
            <x v="6"/>
          </reference>
        </references>
      </pivotArea>
    </calculatedItem>
  </calculatedItems>
  <extLst>
    <ext xmlns:x14="http://schemas.microsoft.com/office/spreadsheetml/2009/9/main" uri="{725AE2AE-9491-48be-B2B4-4EB974FC3084}">
      <x14:pivotCacheDefinition pivotCacheId="1"/>
    </ext>
  </extLst>
</pivotCacheDefinition>
</file>

<file path=xl/pivotCache/pivotCacheDefinition2.xml><?xml version="1.0" encoding="utf-8"?>
<pivotCacheDefinition xmlns="http://schemas.openxmlformats.org/spreadsheetml/2006/main" xmlns:r="http://schemas.openxmlformats.org/officeDocument/2006/relationships" saveData="0" refreshedBy="hp" refreshedDate="45830.764300925926" backgroundQuery="1" createdVersion="5" refreshedVersion="5" minRefreshableVersion="3" recordCount="0" supportSubquery="1" supportAdvancedDrill="1">
  <cacheSource type="external" connectionId="1"/>
  <cacheFields count="2">
    <cacheField name="[Table1].[Department].[Department]" caption="Department" numFmtId="0" hierarchy="7" level="1">
      <sharedItems count="5">
        <s v="Finance"/>
        <s v="HR"/>
        <s v="IT"/>
        <s v="Marketing"/>
        <s v="Operations"/>
      </sharedItems>
    </cacheField>
    <cacheField name="[Measures].[Average of Performance Rating]" caption="Average of Performance Rating" numFmtId="0" hierarchy="22" level="32767"/>
  </cacheFields>
  <cacheHierarchies count="26">
    <cacheHierarchy uniqueName="[Table1].[Employee ID]" caption="Employee ID" attribute="1" defaultMemberUniqueName="[Table1].[Employee ID].[All]" allUniqueName="[Table1].[Employee ID].[All]" dimensionUniqueName="[Table1]" displayFolder="" count="0" memberValueDatatype="20" unbalanced="0"/>
    <cacheHierarchy uniqueName="[Table1].[Full Name]" caption="Full Name" attribute="1" defaultMemberUniqueName="[Table1].[Full Name].[All]" allUniqueName="[Table1].[Full Name].[All]" dimensionUniqueName="[Table1]" displayFolder="" count="0" memberValueDatatype="130" unbalanced="0"/>
    <cacheHierarchy uniqueName="[Table1].[Gender]" caption="Gender" attribute="1" defaultMemberUniqueName="[Table1].[Gender].[All]" allUniqueName="[Table1].[Gender].[All]" dimensionUniqueName="[Table1]" displayFolder="" count="0" memberValueDatatype="130" unbalanced="0"/>
    <cacheHierarchy uniqueName="[Table1].[Age]" caption="Age" attribute="1" defaultMemberUniqueName="[Table1].[Age].[All]" allUniqueName="[Table1].[Age].[All]" dimensionUniqueName="[Table1]" displayFolder="" count="0" memberValueDatatype="20" unbalanced="0"/>
    <cacheHierarchy uniqueName="[Table1].[Age range]" caption="Age range" attribute="1" defaultMemberUniqueName="[Table1].[Age range].[All]" allUniqueName="[Table1].[Age range].[All]" dimensionUniqueName="[Table1]" displayFolder="" count="0" memberValueDatatype="130" unbalanced="0"/>
    <cacheHierarchy uniqueName="[Table1].[Region]" caption="Region" attribute="1" defaultMemberUniqueName="[Table1].[Region].[All]" allUniqueName="[Table1].[Region].[All]" dimensionUniqueName="[Table1]" displayFolder="" count="0" memberValueDatatype="130" unbalanced="0"/>
    <cacheHierarchy uniqueName="[Table1].[Job Title]" caption="Job Title" attribute="1" defaultMemberUniqueName="[Table1].[Job Title].[All]" allUniqueName="[Table1].[Job Title].[All]" dimensionUniqueName="[Table1]" displayFolder="" count="0" memberValueDatatype="130" unbalanced="0"/>
    <cacheHierarchy uniqueName="[Table1].[Department]" caption="Department" attribute="1" defaultMemberUniqueName="[Table1].[Department].[All]" allUniqueName="[Table1].[Department].[All]" dimensionUniqueName="[Table1]" displayFolder="" count="2" memberValueDatatype="130" unbalanced="0">
      <fieldsUsage count="2">
        <fieldUsage x="-1"/>
        <fieldUsage x="0"/>
      </fieldsUsage>
    </cacheHierarchy>
    <cacheHierarchy uniqueName="[Table1].[Manager/Supervisor]" caption="Manager/Supervisor" attribute="1" defaultMemberUniqueName="[Table1].[Manager/Supervisor].[All]" allUniqueName="[Table1].[Manager/Supervisor].[All]" dimensionUniqueName="[Table1]" displayFolder="" count="0" memberValueDatatype="130" unbalanced="0"/>
    <cacheHierarchy uniqueName="[Table1].[Date of Hire]" caption="Date of Hire" attribute="1" defaultMemberUniqueName="[Table1].[Date of Hire].[All]" allUniqueName="[Table1].[Date of Hire].[All]" dimensionUniqueName="[Table1]" displayFolder="" count="0" memberValueDatatype="130" unbalanced="0"/>
    <cacheHierarchy uniqueName="[Table1].[Employment Status]" caption="Employment Status" attribute="1" defaultMemberUniqueName="[Table1].[Employment Status].[All]" allUniqueName="[Table1].[Employment Status].[All]" dimensionUniqueName="[Table1]" displayFolder="" count="0" memberValueDatatype="130" unbalanced="0"/>
    <cacheHierarchy uniqueName="[Table1].[Work Location]" caption="Work Location" attribute="1" defaultMemberUniqueName="[Table1].[Work Location].[All]" allUniqueName="[Table1].[Work Location].[All]" dimensionUniqueName="[Table1]" displayFolder="" count="0" memberValueDatatype="130" unbalanced="0"/>
    <cacheHierarchy uniqueName="[Table1].[Salary]" caption="Salary" attribute="1" defaultMemberUniqueName="[Table1].[Salary].[All]" allUniqueName="[Table1].[Salary].[All]" dimensionUniqueName="[Table1]" displayFolder="" count="0" memberValueDatatype="20" unbalanced="0"/>
    <cacheHierarchy uniqueName="[Table1].[Pay Grade]" caption="Pay Grade" attribute="1" defaultMemberUniqueName="[Table1].[Pay Grade].[All]" allUniqueName="[Table1].[Pay Grade].[All]" dimensionUniqueName="[Table1]" displayFolder="" count="0" memberValueDatatype="130" unbalanced="0"/>
    <cacheHierarchy uniqueName="[Table1].[Bonus/Allowances]" caption="Bonus/Allowances" attribute="1" defaultMemberUniqueName="[Table1].[Bonus/Allowances].[All]" allUniqueName="[Table1].[Bonus/Allowances].[All]" dimensionUniqueName="[Table1]" displayFolder="" count="0" memberValueDatatype="20" unbalanced="0"/>
    <cacheHierarchy uniqueName="[Table1].[Insurance Details]" caption="Insurance Details" attribute="1" defaultMemberUniqueName="[Table1].[Insurance Details].[All]" allUniqueName="[Table1].[Insurance Details].[All]" dimensionUniqueName="[Table1]" displayFolder="" count="0" memberValueDatatype="130" unbalanced="0"/>
    <cacheHierarchy uniqueName="[Table1].[Leave Taken]" caption="Leave Taken" attribute="1" defaultMemberUniqueName="[Table1].[Leave Taken].[All]" allUniqueName="[Table1].[Leave Taken].[All]" dimensionUniqueName="[Table1]" displayFolder="" count="0" memberValueDatatype="20" unbalanced="0"/>
    <cacheHierarchy uniqueName="[Table1].[Performance Rating]" caption="Performance Rating" attribute="1" defaultMemberUniqueName="[Table1].[Performance Rating].[All]" allUniqueName="[Table1].[Performance Rating].[All]" dimensionUniqueName="[Table1]" displayFolder="" count="0" memberValueDatatype="20" unbalanced="0"/>
    <cacheHierarchy uniqueName="[Table1].[Training Programs Attended]" caption="Training Programs Attended" attribute="1" defaultMemberUniqueName="[Table1].[Training Programs Attended].[All]" allUniqueName="[Table1].[Training Programs Attended].[All]" dimensionUniqueName="[Table1]" displayFolder="" count="0" memberValueDatatype="130" unbalanced="0"/>
    <cacheHierarchy uniqueName="[Table1].[Skills]" caption="Skills" attribute="1" defaultMemberUniqueName="[Table1].[Skills].[All]" allUniqueName="[Table1].[Skills].[All]" dimensionUniqueName="[Table1]" displayFolder="" count="0" memberValueDatatype="130" unbalanced="0"/>
    <cacheHierarchy uniqueName="[Table1].[Certifications]" caption="Certifications" attribute="1" defaultMemberUniqueName="[Table1].[Certifications].[All]" allUniqueName="[Table1].[Certifications].[All]" dimensionUniqueName="[Table1]" displayFolder="" count="0" memberValueDatatype="130" unbalanced="0"/>
    <cacheHierarchy uniqueName="[Measures].[Sum of Performance Rating]" caption="Sum of Performance Rating" measure="1" displayFolder="" measureGroup="Table1" count="0">
      <extLst>
        <ext xmlns:x15="http://schemas.microsoft.com/office/spreadsheetml/2010/11/main" uri="{B97F6D7D-B522-45F9-BDA1-12C45D357490}">
          <x15:cacheHierarchy aggregatedColumn="17"/>
        </ext>
      </extLst>
    </cacheHierarchy>
    <cacheHierarchy uniqueName="[Measures].[Average of Performance Rating]" caption="Average of Performance Rating" measure="1" displayFolder="" measureGroup="Table1" count="0" oneField="1">
      <fieldsUsage count="1">
        <fieldUsage x="1"/>
      </fieldsUsage>
      <extLst>
        <ext xmlns:x15="http://schemas.microsoft.com/office/spreadsheetml/2010/11/main" uri="{B97F6D7D-B522-45F9-BDA1-12C45D357490}">
          <x15:cacheHierarchy aggregatedColumn="17"/>
        </ext>
      </extLst>
    </cacheHierarchy>
    <cacheHierarchy uniqueName="[Measures].[Sum of Employee ID]" caption="Sum of Employee ID" measure="1" displayFolder="" measureGroup="Table1" count="0">
      <extLst>
        <ext xmlns:x15="http://schemas.microsoft.com/office/spreadsheetml/2010/11/main" uri="{B97F6D7D-B522-45F9-BDA1-12C45D357490}">
          <x15:cacheHierarchy aggregatedColumn="0"/>
        </ext>
      </extLst>
    </cacheHierarchy>
    <cacheHierarchy uniqueName="[Measures].[__XL_Count Table1]" caption="__XL_Count Table1" measure="1" displayFolder="" measureGroup="Table1" count="0" hidden="1"/>
    <cacheHierarchy uniqueName="[Measures].[__XL_Count of Models]" caption="__XL_Count of Models" measure="1" displayFolder="" count="0" hidden="1"/>
  </cacheHierarchies>
  <kpis count="0"/>
  <dimensions count="2">
    <dimension measure="1" name="Measures" uniqueName="[Measures]" caption="Measures"/>
    <dimension name="Table1" uniqueName="[Table1]" caption="Table1"/>
  </dimensions>
  <measureGroups count="1">
    <measureGroup name="Table1" caption="Table1"/>
  </measureGroups>
  <maps count="1">
    <map measureGroup="0"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Records1.xml><?xml version="1.0" encoding="utf-8"?>
<pivotCacheRecords xmlns="http://schemas.openxmlformats.org/spreadsheetml/2006/main" xmlns:r="http://schemas.openxmlformats.org/officeDocument/2006/relationships" count="50">
  <r>
    <n v="4294"/>
    <s v="Lori Nguyen"/>
    <x v="0"/>
    <n v="25"/>
    <x v="0"/>
    <x v="0"/>
    <x v="0"/>
    <x v="0"/>
    <s v="Luis Reynolds"/>
    <s v="2019-03-15"/>
    <x v="0"/>
    <x v="0"/>
    <n v="53700"/>
    <s v="C"/>
    <n v="1463"/>
    <s v="Health"/>
    <n v="1"/>
    <x v="0"/>
    <s v="Leadership Training"/>
    <x v="0"/>
    <s v="Certified Professional"/>
  </r>
  <r>
    <n v="9116"/>
    <s v="Gary Garcia"/>
    <x v="1"/>
    <n v="27"/>
    <x v="1"/>
    <x v="1"/>
    <x v="1"/>
    <x v="1"/>
    <s v="Ashley Simmons MD"/>
    <s v="2022-12-20"/>
    <x v="0"/>
    <x v="1"/>
    <n v="91091"/>
    <s v="B"/>
    <n v="1024"/>
    <s v="None"/>
    <n v="19"/>
    <x v="1"/>
    <s v="Excel Workshop"/>
    <x v="0"/>
    <s v="Certified Professional"/>
  </r>
  <r>
    <n v="5120"/>
    <s v="Jeremy Nguyen"/>
    <x v="1"/>
    <n v="34"/>
    <x v="1"/>
    <x v="2"/>
    <x v="2"/>
    <x v="2"/>
    <s v="Cassandra Duncan"/>
    <s v="2022-08-10"/>
    <x v="0"/>
    <x v="2"/>
    <n v="57538"/>
    <s v="D"/>
    <n v="1674"/>
    <s v="None"/>
    <n v="8"/>
    <x v="0"/>
    <s v="None"/>
    <x v="1"/>
    <s v="Advanced Training"/>
  </r>
  <r>
    <n v="8071"/>
    <s v="Kimberly Jones"/>
    <x v="0"/>
    <n v="41"/>
    <x v="2"/>
    <x v="2"/>
    <x v="0"/>
    <x v="3"/>
    <s v="Janet Harris"/>
    <s v="2024-09-03"/>
    <x v="1"/>
    <x v="0"/>
    <n v="62993"/>
    <s v="A"/>
    <n v="2695"/>
    <s v="Health + Dental"/>
    <n v="0"/>
    <x v="2"/>
    <s v="None"/>
    <x v="2"/>
    <s v="None"/>
  </r>
  <r>
    <n v="9351"/>
    <s v="Anthony Gates"/>
    <x v="1"/>
    <n v="56"/>
    <x v="3"/>
    <x v="0"/>
    <x v="0"/>
    <x v="2"/>
    <s v="Mr. Frank Clay"/>
    <s v="2019-03-14"/>
    <x v="1"/>
    <x v="1"/>
    <n v="45773"/>
    <s v="A"/>
    <n v="8776"/>
    <s v="Health"/>
    <n v="16"/>
    <x v="1"/>
    <s v="Leadership Training"/>
    <x v="2"/>
    <s v="None"/>
  </r>
  <r>
    <n v="2873"/>
    <s v="Courtney Foster"/>
    <x v="0"/>
    <n v="28"/>
    <x v="1"/>
    <x v="2"/>
    <x v="3"/>
    <x v="2"/>
    <s v="Dorothy Price"/>
    <s v="2017-01-23"/>
    <x v="0"/>
    <x v="1"/>
    <n v="96249"/>
    <s v="C"/>
    <n v="4826"/>
    <s v="Health + Dental"/>
    <n v="7"/>
    <x v="3"/>
    <s v="Leadership Training"/>
    <x v="3"/>
    <s v="Certified Professional"/>
  </r>
  <r>
    <n v="3540"/>
    <s v="Catherine Hall"/>
    <x v="0"/>
    <n v="20"/>
    <x v="0"/>
    <x v="1"/>
    <x v="2"/>
    <x v="2"/>
    <s v="Michele Sexton"/>
    <s v="2024-08-17"/>
    <x v="0"/>
    <x v="2"/>
    <n v="61596"/>
    <s v="C"/>
    <n v="8818"/>
    <s v="Health + Dental"/>
    <n v="4"/>
    <x v="2"/>
    <s v="Leadership Training"/>
    <x v="1"/>
    <s v="None"/>
  </r>
  <r>
    <n v="3653"/>
    <s v="Deanna Ball"/>
    <x v="0"/>
    <n v="58"/>
    <x v="3"/>
    <x v="3"/>
    <x v="1"/>
    <x v="4"/>
    <s v="Richard Schmidt"/>
    <s v="2014-12-09"/>
    <x v="0"/>
    <x v="2"/>
    <n v="97869"/>
    <s v="A"/>
    <n v="1966"/>
    <s v="Health"/>
    <n v="10"/>
    <x v="0"/>
    <s v="Leadership Training"/>
    <x v="0"/>
    <s v="Certified Professional"/>
  </r>
  <r>
    <n v="5587"/>
    <s v="Candace Nelson"/>
    <x v="0"/>
    <n v="44"/>
    <x v="2"/>
    <x v="3"/>
    <x v="2"/>
    <x v="2"/>
    <s v="Teresa Pearson"/>
    <s v="2021-06-28"/>
    <x v="0"/>
    <x v="0"/>
    <n v="81235"/>
    <s v="A"/>
    <n v="6553"/>
    <s v="None"/>
    <n v="16"/>
    <x v="2"/>
    <s v="None"/>
    <x v="1"/>
    <s v="Certified Professional"/>
  </r>
  <r>
    <n v="9554"/>
    <s v="Mandy Davis"/>
    <x v="0"/>
    <n v="29"/>
    <x v="1"/>
    <x v="1"/>
    <x v="2"/>
    <x v="3"/>
    <s v="Laura Hart"/>
    <s v="2018-05-20"/>
    <x v="0"/>
    <x v="1"/>
    <n v="87852"/>
    <s v="A"/>
    <n v="4980"/>
    <s v="Health + Dental"/>
    <n v="19"/>
    <x v="3"/>
    <s v="None"/>
    <x v="2"/>
    <s v="Certified Professional"/>
  </r>
  <r>
    <n v="6213"/>
    <s v="Matthew Powell"/>
    <x v="1"/>
    <n v="23"/>
    <x v="0"/>
    <x v="3"/>
    <x v="0"/>
    <x v="2"/>
    <s v="Andrea May"/>
    <s v="2017-02-13"/>
    <x v="1"/>
    <x v="1"/>
    <n v="59359"/>
    <s v="A"/>
    <n v="9449"/>
    <s v="Health + Dental"/>
    <n v="20"/>
    <x v="3"/>
    <s v="None"/>
    <x v="1"/>
    <s v="None"/>
  </r>
  <r>
    <n v="9105"/>
    <s v="Bruce Nelson"/>
    <x v="1"/>
    <n v="30"/>
    <x v="1"/>
    <x v="0"/>
    <x v="1"/>
    <x v="0"/>
    <s v="Casey Martin"/>
    <s v="2024-05-05"/>
    <x v="1"/>
    <x v="2"/>
    <n v="81225"/>
    <s v="D"/>
    <n v="6202"/>
    <s v="Health + Dental"/>
    <n v="2"/>
    <x v="2"/>
    <s v="Excel Workshop"/>
    <x v="4"/>
    <s v="Certified Professional"/>
  </r>
  <r>
    <n v="9508"/>
    <s v="Dawn Cole"/>
    <x v="0"/>
    <n v="49"/>
    <x v="4"/>
    <x v="1"/>
    <x v="0"/>
    <x v="0"/>
    <s v="Amber Allen"/>
    <s v="2022-04-19"/>
    <x v="1"/>
    <x v="0"/>
    <n v="32788"/>
    <s v="D"/>
    <n v="4396"/>
    <s v="Health"/>
    <n v="13"/>
    <x v="4"/>
    <s v="None"/>
    <x v="3"/>
    <s v="Advanced Training"/>
  </r>
  <r>
    <n v="2436"/>
    <s v="Tanner Morse"/>
    <x v="1"/>
    <n v="60"/>
    <x v="3"/>
    <x v="4"/>
    <x v="0"/>
    <x v="3"/>
    <s v="Adam Johnson"/>
    <s v="2015-11-16"/>
    <x v="1"/>
    <x v="2"/>
    <n v="70452"/>
    <s v="D"/>
    <n v="9911"/>
    <s v="None"/>
    <n v="2"/>
    <x v="0"/>
    <s v="None"/>
    <x v="3"/>
    <s v="Certified Professional"/>
  </r>
  <r>
    <n v="4441"/>
    <s v="Jose Griffin"/>
    <x v="1"/>
    <n v="46"/>
    <x v="4"/>
    <x v="1"/>
    <x v="3"/>
    <x v="0"/>
    <s v="Nicole Dominguez"/>
    <s v="2023-09-09"/>
    <x v="0"/>
    <x v="1"/>
    <n v="33045"/>
    <s v="B"/>
    <n v="1456"/>
    <s v="None"/>
    <n v="16"/>
    <x v="3"/>
    <s v="Excel Workshop"/>
    <x v="3"/>
    <s v="None"/>
  </r>
  <r>
    <n v="5827"/>
    <s v="Daniel Hawkins"/>
    <x v="1"/>
    <n v="57"/>
    <x v="3"/>
    <x v="2"/>
    <x v="3"/>
    <x v="1"/>
    <s v="Andrew Best"/>
    <s v="2017-12-12"/>
    <x v="2"/>
    <x v="2"/>
    <n v="96429"/>
    <s v="C"/>
    <n v="4740"/>
    <s v="None"/>
    <n v="8"/>
    <x v="0"/>
    <s v="Excel Workshop"/>
    <x v="2"/>
    <s v="None"/>
  </r>
  <r>
    <n v="5184"/>
    <s v="Elaine Mcclain"/>
    <x v="0"/>
    <n v="24"/>
    <x v="0"/>
    <x v="1"/>
    <x v="2"/>
    <x v="2"/>
    <s v="Gabrielle Rodriguez"/>
    <s v="2017-03-10"/>
    <x v="2"/>
    <x v="2"/>
    <n v="33183"/>
    <s v="A"/>
    <n v="8114"/>
    <s v="None"/>
    <n v="4"/>
    <x v="2"/>
    <s v="Excel Workshop"/>
    <x v="4"/>
    <s v="Advanced Training"/>
  </r>
  <r>
    <n v="5874"/>
    <s v="Kimberly Jones"/>
    <x v="0"/>
    <n v="35"/>
    <x v="1"/>
    <x v="4"/>
    <x v="3"/>
    <x v="0"/>
    <s v="Allison Harvey"/>
    <s v="2019-03-04"/>
    <x v="2"/>
    <x v="0"/>
    <n v="75065"/>
    <s v="C"/>
    <n v="7123"/>
    <s v="None"/>
    <n v="20"/>
    <x v="2"/>
    <s v="None"/>
    <x v="0"/>
    <s v="Advanced Training"/>
  </r>
  <r>
    <n v="9834"/>
    <s v="Thomas Kramer"/>
    <x v="1"/>
    <n v="41"/>
    <x v="2"/>
    <x v="1"/>
    <x v="1"/>
    <x v="4"/>
    <s v="Tristan Mejia"/>
    <s v="2022-11-20"/>
    <x v="0"/>
    <x v="2"/>
    <n v="32877"/>
    <s v="C"/>
    <n v="6432"/>
    <s v="Health"/>
    <n v="11"/>
    <x v="0"/>
    <s v="None"/>
    <x v="0"/>
    <s v="None"/>
  </r>
  <r>
    <n v="5096"/>
    <s v="Kevin Whitaker"/>
    <x v="1"/>
    <n v="36"/>
    <x v="2"/>
    <x v="1"/>
    <x v="4"/>
    <x v="3"/>
    <s v="Mary Welch"/>
    <s v="2021-03-02"/>
    <x v="0"/>
    <x v="1"/>
    <n v="46811"/>
    <s v="D"/>
    <n v="1567"/>
    <s v="None"/>
    <n v="7"/>
    <x v="3"/>
    <s v="Excel Workshop"/>
    <x v="0"/>
    <s v="Advanced Training"/>
  </r>
  <r>
    <n v="2263"/>
    <s v="Dustin Carter"/>
    <x v="1"/>
    <n v="31"/>
    <x v="1"/>
    <x v="3"/>
    <x v="2"/>
    <x v="1"/>
    <s v="Douglas Miles"/>
    <s v="2021-08-01"/>
    <x v="1"/>
    <x v="1"/>
    <n v="87538"/>
    <s v="C"/>
    <n v="3588"/>
    <s v="Health + Dental"/>
    <n v="11"/>
    <x v="4"/>
    <s v="Excel Workshop"/>
    <x v="2"/>
    <s v="None"/>
  </r>
  <r>
    <n v="6505"/>
    <s v="Nicole Williamson"/>
    <x v="0"/>
    <n v="28"/>
    <x v="1"/>
    <x v="0"/>
    <x v="1"/>
    <x v="4"/>
    <s v="Jessica Fleming"/>
    <s v="2015-08-14"/>
    <x v="0"/>
    <x v="1"/>
    <n v="73002"/>
    <s v="C"/>
    <n v="6296"/>
    <s v="Health"/>
    <n v="2"/>
    <x v="4"/>
    <s v="Excel Workshop"/>
    <x v="1"/>
    <s v="Certified Professional"/>
  </r>
  <r>
    <n v="8626"/>
    <s v="Matthew Knight"/>
    <x v="1"/>
    <n v="37"/>
    <x v="2"/>
    <x v="3"/>
    <x v="1"/>
    <x v="3"/>
    <s v="Christine Lee"/>
    <s v="2015-10-21"/>
    <x v="2"/>
    <x v="2"/>
    <n v="41653"/>
    <s v="D"/>
    <n v="9236"/>
    <s v="None"/>
    <n v="13"/>
    <x v="0"/>
    <s v="Excel Workshop"/>
    <x v="0"/>
    <s v="None"/>
  </r>
  <r>
    <n v="5979"/>
    <s v="Donna Jones"/>
    <x v="0"/>
    <n v="31"/>
    <x v="1"/>
    <x v="0"/>
    <x v="0"/>
    <x v="2"/>
    <s v="Mario Smith DVM"/>
    <s v="2015-03-14"/>
    <x v="1"/>
    <x v="1"/>
    <n v="67582"/>
    <s v="A"/>
    <n v="1375"/>
    <s v="Health"/>
    <n v="20"/>
    <x v="3"/>
    <s v="Excel Workshop"/>
    <x v="1"/>
    <s v="None"/>
  </r>
  <r>
    <n v="3104"/>
    <s v="Carolyn Bullock"/>
    <x v="0"/>
    <n v="23"/>
    <x v="0"/>
    <x v="3"/>
    <x v="1"/>
    <x v="1"/>
    <s v="Joseph Francis"/>
    <s v="2024-05-22"/>
    <x v="2"/>
    <x v="1"/>
    <n v="37351"/>
    <s v="D"/>
    <n v="7858"/>
    <s v="Health + Dental"/>
    <n v="18"/>
    <x v="2"/>
    <s v="Leadership Training"/>
    <x v="1"/>
    <s v="Advanced Training"/>
  </r>
  <r>
    <n v="8967"/>
    <s v="Wendy Gomez"/>
    <x v="0"/>
    <n v="48"/>
    <x v="4"/>
    <x v="4"/>
    <x v="2"/>
    <x v="0"/>
    <s v="Sarah Young"/>
    <s v="2017-03-19"/>
    <x v="0"/>
    <x v="1"/>
    <n v="36721"/>
    <s v="B"/>
    <n v="8820"/>
    <s v="Health + Dental"/>
    <n v="0"/>
    <x v="2"/>
    <s v="Excel Workshop"/>
    <x v="1"/>
    <s v="Certified Professional"/>
  </r>
  <r>
    <n v="5087"/>
    <s v="Michael Thomas"/>
    <x v="1"/>
    <n v="28"/>
    <x v="1"/>
    <x v="2"/>
    <x v="4"/>
    <x v="0"/>
    <s v="Aaron Hart"/>
    <s v="2021-09-15"/>
    <x v="1"/>
    <x v="2"/>
    <n v="46326"/>
    <s v="B"/>
    <n v="9189"/>
    <s v="Health + Dental"/>
    <n v="8"/>
    <x v="1"/>
    <s v="Leadership Training"/>
    <x v="3"/>
    <s v="Advanced Training"/>
  </r>
  <r>
    <n v="3358"/>
    <s v="Kevin Bell"/>
    <x v="1"/>
    <n v="30"/>
    <x v="1"/>
    <x v="1"/>
    <x v="3"/>
    <x v="1"/>
    <s v="Brian Boyd"/>
    <s v="2022-05-09"/>
    <x v="0"/>
    <x v="0"/>
    <n v="59007"/>
    <s v="C"/>
    <n v="3380"/>
    <s v="Health"/>
    <n v="17"/>
    <x v="3"/>
    <s v="None"/>
    <x v="4"/>
    <s v="Certified Professional"/>
  </r>
  <r>
    <n v="8256"/>
    <s v="Richard Landry"/>
    <x v="1"/>
    <n v="46"/>
    <x v="4"/>
    <x v="3"/>
    <x v="0"/>
    <x v="3"/>
    <s v="Steven Krueger"/>
    <s v="2017-06-22"/>
    <x v="0"/>
    <x v="1"/>
    <n v="52020"/>
    <s v="B"/>
    <n v="9585"/>
    <s v="Health + Dental"/>
    <n v="0"/>
    <x v="1"/>
    <s v="Excel Workshop"/>
    <x v="4"/>
    <s v="None"/>
  </r>
  <r>
    <n v="5763"/>
    <s v="George Hurley"/>
    <x v="1"/>
    <n v="44"/>
    <x v="2"/>
    <x v="1"/>
    <x v="2"/>
    <x v="1"/>
    <s v="Debra Williams"/>
    <s v="2020-11-28"/>
    <x v="2"/>
    <x v="1"/>
    <n v="98961"/>
    <s v="D"/>
    <n v="2688"/>
    <s v="Health"/>
    <n v="2"/>
    <x v="4"/>
    <s v="Excel Workshop"/>
    <x v="4"/>
    <s v="Certified Professional"/>
  </r>
  <r>
    <n v="6838"/>
    <s v="Mark Lopez"/>
    <x v="1"/>
    <n v="45"/>
    <x v="2"/>
    <x v="2"/>
    <x v="3"/>
    <x v="2"/>
    <s v="Karen Mitchell"/>
    <s v="2015-08-30"/>
    <x v="2"/>
    <x v="1"/>
    <n v="81943"/>
    <s v="C"/>
    <n v="2255"/>
    <s v="Health"/>
    <n v="18"/>
    <x v="2"/>
    <s v="None"/>
    <x v="2"/>
    <s v="Certified Professional"/>
  </r>
  <r>
    <n v="9544"/>
    <s v="Robert Williams"/>
    <x v="1"/>
    <n v="52"/>
    <x v="4"/>
    <x v="4"/>
    <x v="2"/>
    <x v="1"/>
    <s v="Joseph Sanders"/>
    <s v="2018-10-27"/>
    <x v="2"/>
    <x v="1"/>
    <n v="47627"/>
    <s v="C"/>
    <n v="1221"/>
    <s v="None"/>
    <n v="4"/>
    <x v="3"/>
    <s v="None"/>
    <x v="1"/>
    <s v="None"/>
  </r>
  <r>
    <n v="8012"/>
    <s v="Mary Schmidt"/>
    <x v="0"/>
    <n v="52"/>
    <x v="4"/>
    <x v="0"/>
    <x v="0"/>
    <x v="4"/>
    <s v="Shelly George"/>
    <s v="2018-08-26"/>
    <x v="2"/>
    <x v="1"/>
    <n v="56162"/>
    <s v="D"/>
    <n v="6560"/>
    <s v="Health + Dental"/>
    <n v="9"/>
    <x v="1"/>
    <s v="Excel Workshop"/>
    <x v="3"/>
    <s v="None"/>
  </r>
  <r>
    <n v="9374"/>
    <s v="Mary Martinez"/>
    <x v="0"/>
    <n v="42"/>
    <x v="2"/>
    <x v="1"/>
    <x v="2"/>
    <x v="2"/>
    <s v="Nicole Houston"/>
    <s v="2023-07-24"/>
    <x v="1"/>
    <x v="2"/>
    <n v="95734"/>
    <s v="C"/>
    <n v="4854"/>
    <s v="Health"/>
    <n v="13"/>
    <x v="2"/>
    <s v="Leadership Training"/>
    <x v="0"/>
    <s v="Certified Professional"/>
  </r>
  <r>
    <n v="3487"/>
    <s v="Paul Hall"/>
    <x v="1"/>
    <n v="58"/>
    <x v="3"/>
    <x v="1"/>
    <x v="1"/>
    <x v="3"/>
    <s v="Kristin Shaffer"/>
    <s v="2018-07-09"/>
    <x v="1"/>
    <x v="2"/>
    <n v="74789"/>
    <s v="C"/>
    <n v="8101"/>
    <s v="Health + Dental"/>
    <n v="14"/>
    <x v="4"/>
    <s v="Excel Workshop"/>
    <x v="2"/>
    <s v="None"/>
  </r>
  <r>
    <n v="8445"/>
    <s v="Samantha Foster"/>
    <x v="0"/>
    <n v="24"/>
    <x v="0"/>
    <x v="4"/>
    <x v="0"/>
    <x v="3"/>
    <s v="Joel Aguilar"/>
    <s v="2016-12-21"/>
    <x v="0"/>
    <x v="2"/>
    <n v="30137"/>
    <s v="B"/>
    <n v="4031"/>
    <s v="None"/>
    <n v="5"/>
    <x v="3"/>
    <s v="None"/>
    <x v="1"/>
    <s v="Certified Professional"/>
  </r>
  <r>
    <n v="1550"/>
    <s v="Timothy Aguilar"/>
    <x v="1"/>
    <n v="21"/>
    <x v="0"/>
    <x v="1"/>
    <x v="0"/>
    <x v="0"/>
    <s v="Michael Wade"/>
    <s v="2019-06-27"/>
    <x v="0"/>
    <x v="2"/>
    <n v="95510"/>
    <s v="C"/>
    <n v="6811"/>
    <s v="Health"/>
    <n v="18"/>
    <x v="1"/>
    <s v="Excel Workshop"/>
    <x v="4"/>
    <s v="Certified Professional"/>
  </r>
  <r>
    <n v="9968"/>
    <s v="Charles Andrews"/>
    <x v="1"/>
    <n v="58"/>
    <x v="3"/>
    <x v="1"/>
    <x v="3"/>
    <x v="0"/>
    <s v="Jessica Walsh"/>
    <s v="2021-08-27"/>
    <x v="1"/>
    <x v="0"/>
    <n v="80325"/>
    <s v="B"/>
    <n v="6230"/>
    <s v="Health"/>
    <n v="5"/>
    <x v="1"/>
    <s v="None"/>
    <x v="2"/>
    <s v="Advanced Training"/>
  </r>
  <r>
    <n v="8029"/>
    <s v="Veronica Nelson"/>
    <x v="0"/>
    <n v="57"/>
    <x v="3"/>
    <x v="3"/>
    <x v="4"/>
    <x v="4"/>
    <s v="Kelly Mack"/>
    <s v="2017-05-28"/>
    <x v="2"/>
    <x v="1"/>
    <n v="34109"/>
    <s v="B"/>
    <n v="9232"/>
    <s v="Health"/>
    <n v="13"/>
    <x v="3"/>
    <s v="Leadership Training"/>
    <x v="0"/>
    <s v="Certified Professional"/>
  </r>
  <r>
    <n v="8847"/>
    <s v="Chris Sanchez"/>
    <x v="1"/>
    <n v="41"/>
    <x v="2"/>
    <x v="3"/>
    <x v="3"/>
    <x v="0"/>
    <s v="John Conley"/>
    <s v="2022-01-30"/>
    <x v="2"/>
    <x v="2"/>
    <n v="73330"/>
    <s v="C"/>
    <n v="2276"/>
    <s v="Health + Dental"/>
    <n v="5"/>
    <x v="0"/>
    <s v="None"/>
    <x v="1"/>
    <s v="Advanced Training"/>
  </r>
  <r>
    <n v="1955"/>
    <s v="Cassie Galvan"/>
    <x v="0"/>
    <n v="58"/>
    <x v="3"/>
    <x v="2"/>
    <x v="2"/>
    <x v="1"/>
    <s v="Aaron Baker"/>
    <s v="2017-04-20"/>
    <x v="1"/>
    <x v="2"/>
    <n v="46567"/>
    <s v="A"/>
    <n v="2825"/>
    <s v="Health"/>
    <n v="15"/>
    <x v="3"/>
    <s v="None"/>
    <x v="4"/>
    <s v="Advanced Training"/>
  </r>
  <r>
    <n v="4522"/>
    <s v="Jessica Jones"/>
    <x v="0"/>
    <n v="36"/>
    <x v="2"/>
    <x v="0"/>
    <x v="4"/>
    <x v="0"/>
    <s v="Christopher Bass"/>
    <s v="2019-07-22"/>
    <x v="1"/>
    <x v="1"/>
    <n v="39795"/>
    <s v="A"/>
    <n v="1670"/>
    <s v="None"/>
    <n v="0"/>
    <x v="2"/>
    <s v="Excel Workshop"/>
    <x v="3"/>
    <s v="None"/>
  </r>
  <r>
    <n v="3078"/>
    <s v="Emily Walker"/>
    <x v="0"/>
    <n v="21"/>
    <x v="0"/>
    <x v="0"/>
    <x v="0"/>
    <x v="4"/>
    <s v="Sean Tucker PhD"/>
    <s v="2018-11-29"/>
    <x v="1"/>
    <x v="2"/>
    <n v="59506"/>
    <s v="A"/>
    <n v="4428"/>
    <s v="Health + Dental"/>
    <n v="0"/>
    <x v="0"/>
    <s v="None"/>
    <x v="3"/>
    <s v="Certified Professional"/>
  </r>
  <r>
    <n v="6357"/>
    <s v="Vickie Lewis"/>
    <x v="0"/>
    <n v="46"/>
    <x v="4"/>
    <x v="2"/>
    <x v="1"/>
    <x v="4"/>
    <s v="Jacob Scott"/>
    <s v="2022-11-14"/>
    <x v="1"/>
    <x v="2"/>
    <n v="49058"/>
    <s v="B"/>
    <n v="4396"/>
    <s v="None"/>
    <n v="5"/>
    <x v="0"/>
    <s v="None"/>
    <x v="3"/>
    <s v="None"/>
  </r>
  <r>
    <n v="7951"/>
    <s v="Alexis Clark"/>
    <x v="0"/>
    <n v="36"/>
    <x v="2"/>
    <x v="3"/>
    <x v="2"/>
    <x v="4"/>
    <s v="Joel Park"/>
    <s v="2016-02-23"/>
    <x v="1"/>
    <x v="0"/>
    <n v="98612"/>
    <s v="A"/>
    <n v="1168"/>
    <s v="None"/>
    <n v="9"/>
    <x v="2"/>
    <s v="Excel Workshop"/>
    <x v="0"/>
    <s v="Certified Professional"/>
  </r>
  <r>
    <n v="9228"/>
    <s v="Robert Davis"/>
    <x v="1"/>
    <n v="41"/>
    <x v="2"/>
    <x v="4"/>
    <x v="3"/>
    <x v="1"/>
    <s v="Russell Marshall"/>
    <s v="2018-05-18"/>
    <x v="2"/>
    <x v="1"/>
    <n v="38201"/>
    <s v="A"/>
    <n v="7111"/>
    <s v="Health"/>
    <n v="8"/>
    <x v="1"/>
    <s v="Leadership Training"/>
    <x v="3"/>
    <s v="None"/>
  </r>
  <r>
    <n v="8988"/>
    <s v="Daniel Brown MD"/>
    <x v="1"/>
    <n v="25"/>
    <x v="0"/>
    <x v="0"/>
    <x v="2"/>
    <x v="2"/>
    <s v="James Holden"/>
    <s v="2024-03-09"/>
    <x v="2"/>
    <x v="1"/>
    <n v="92919"/>
    <s v="D"/>
    <n v="9497"/>
    <s v="Health"/>
    <n v="7"/>
    <x v="2"/>
    <s v="None"/>
    <x v="3"/>
    <s v="Advanced Training"/>
  </r>
  <r>
    <n v="1952"/>
    <s v="Anna Payne"/>
    <x v="0"/>
    <n v="29"/>
    <x v="1"/>
    <x v="4"/>
    <x v="0"/>
    <x v="1"/>
    <s v="Thomas Murphy"/>
    <s v="2024-03-27"/>
    <x v="0"/>
    <x v="2"/>
    <n v="45188"/>
    <s v="A"/>
    <n v="9591"/>
    <s v="Health + Dental"/>
    <n v="18"/>
    <x v="3"/>
    <s v="Leadership Training"/>
    <x v="3"/>
    <s v="None"/>
  </r>
  <r>
    <n v="5760"/>
    <s v="Rhonda Pena"/>
    <x v="0"/>
    <n v="59"/>
    <x v="3"/>
    <x v="2"/>
    <x v="1"/>
    <x v="0"/>
    <s v="Mark Abbott"/>
    <s v="2019-12-23"/>
    <x v="0"/>
    <x v="1"/>
    <n v="34927"/>
    <s v="D"/>
    <n v="6996"/>
    <s v="Health + Dental"/>
    <n v="16"/>
    <x v="0"/>
    <s v="Excel Workshop"/>
    <x v="0"/>
    <s v="Certified Professional"/>
  </r>
  <r>
    <n v="5742"/>
    <s v="Nicole Gonzalez"/>
    <x v="0"/>
    <n v="27"/>
    <x v="1"/>
    <x v="0"/>
    <x v="2"/>
    <x v="3"/>
    <s v="Robin Lynch"/>
    <s v="2016-08-25"/>
    <x v="0"/>
    <x v="1"/>
    <n v="33183"/>
    <s v="A"/>
    <n v="1659"/>
    <s v="None"/>
    <n v="11"/>
    <x v="0"/>
    <s v="Leadership Training"/>
    <x v="2"/>
    <s v="None"/>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name="Skills" cacheId="0" applyNumberFormats="0" applyBorderFormats="0" applyFontFormats="0" applyPatternFormats="0" applyAlignmentFormats="0" applyWidthHeightFormats="1" dataCaption="Values" updatedVersion="5" minRefreshableVersion="3" useAutoFormatting="1" itemPrintTitles="1" createdVersion="5" indent="0" outline="1" outlineData="1" multipleFieldFilters="0">
  <location ref="P4:Q10" firstHeaderRow="1" firstDataRow="1" firstDataCol="1"/>
  <pivotFields count="23">
    <pivotField showAll="0"/>
    <pivotField dataField="1" showAll="0"/>
    <pivotField showAll="0">
      <items count="3">
        <item x="0"/>
        <item x="1"/>
        <item t="default"/>
      </items>
    </pivotField>
    <pivotField showAll="0"/>
    <pivotField showAll="0"/>
    <pivotField showAll="0"/>
    <pivotField showAll="0"/>
    <pivotField showAll="0">
      <items count="6">
        <item x="0"/>
        <item x="1"/>
        <item x="4"/>
        <item x="2"/>
        <item x="3"/>
        <item t="default"/>
      </items>
    </pivotField>
    <pivotField showAll="0"/>
    <pivotField showAll="0"/>
    <pivotField showAll="0"/>
    <pivotField showAll="0"/>
    <pivotField showAll="0"/>
    <pivotField showAll="0"/>
    <pivotField showAll="0"/>
    <pivotField showAll="0"/>
    <pivotField showAll="0"/>
    <pivotField showAll="0"/>
    <pivotField showAll="0"/>
    <pivotField axis="axisRow" showAll="0">
      <items count="8">
        <item x="3"/>
        <item x="0"/>
        <item x="4"/>
        <item h="1" f="1" x="6"/>
        <item n="k" h="1" f="1" x="5"/>
        <item x="1"/>
        <item x="2"/>
        <item t="default"/>
      </items>
    </pivotField>
    <pivotField showAll="0"/>
    <pivotField dragToRow="0" dragToCol="0" dragToPage="0" showAll="0" defaultSubtotal="0"/>
    <pivotField dragToRow="0" dragToCol="0" dragToPage="0" showAll="0" defaultSubtotal="0"/>
  </pivotFields>
  <rowFields count="1">
    <field x="19"/>
  </rowFields>
  <rowItems count="6">
    <i>
      <x/>
    </i>
    <i>
      <x v="1"/>
    </i>
    <i>
      <x v="2"/>
    </i>
    <i>
      <x v="5"/>
    </i>
    <i>
      <x v="6"/>
    </i>
    <i t="grand">
      <x/>
    </i>
  </rowItems>
  <colItems count="1">
    <i/>
  </colItems>
  <dataFields count="1">
    <dataField name="Count of Full Name" fld="1" subtotal="count" baseField="0" baseItem="0"/>
  </dataFields>
  <formats count="6">
    <format dxfId="5">
      <pivotArea type="all" dataOnly="0" outline="0" fieldPosition="0"/>
    </format>
    <format dxfId="4">
      <pivotArea outline="0" collapsedLevelsAreSubtotals="1" fieldPosition="0"/>
    </format>
    <format dxfId="3">
      <pivotArea field="19" type="button" dataOnly="0" labelOnly="1" outline="0" axis="axisRow" fieldPosition="0"/>
    </format>
    <format dxfId="2">
      <pivotArea dataOnly="0" labelOnly="1" outline="0" axis="axisValues" fieldPosition="0"/>
    </format>
    <format dxfId="1">
      <pivotArea dataOnly="0" labelOnly="1" fieldPosition="0">
        <references count="1">
          <reference field="19" count="0"/>
        </references>
      </pivotArea>
    </format>
    <format dxfId="0">
      <pivotArea dataOnly="0" labelOnly="1" grandRow="1" outline="0"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2.xml><?xml version="1.0" encoding="utf-8"?>
<pivotTableDefinition xmlns="http://schemas.openxmlformats.org/spreadsheetml/2006/main" name="Workplace" cacheId="0" applyNumberFormats="0" applyBorderFormats="0" applyFontFormats="0" applyPatternFormats="0" applyAlignmentFormats="0" applyWidthHeightFormats="1" dataCaption="Values" updatedVersion="5" minRefreshableVersion="3" useAutoFormatting="1" itemPrintTitles="1" createdVersion="5" indent="0" outline="1" outlineData="1" multipleFieldFilters="0">
  <location ref="M4:N8" firstHeaderRow="1" firstDataRow="1" firstDataCol="1"/>
  <pivotFields count="23">
    <pivotField showAll="0"/>
    <pivotField dataField="1" showAll="0"/>
    <pivotField showAll="0">
      <items count="3">
        <item x="0"/>
        <item x="1"/>
        <item t="default"/>
      </items>
    </pivotField>
    <pivotField showAll="0"/>
    <pivotField showAll="0"/>
    <pivotField showAll="0"/>
    <pivotField showAll="0"/>
    <pivotField showAll="0">
      <items count="6">
        <item x="0"/>
        <item x="1"/>
        <item x="4"/>
        <item x="2"/>
        <item x="3"/>
        <item t="default"/>
      </items>
    </pivotField>
    <pivotField showAll="0"/>
    <pivotField showAll="0"/>
    <pivotField showAll="0"/>
    <pivotField axis="axisRow" showAll="0">
      <items count="4">
        <item x="1"/>
        <item x="0"/>
        <item x="2"/>
        <item t="default"/>
      </items>
    </pivotField>
    <pivotField showAll="0"/>
    <pivotField showAll="0"/>
    <pivotField showAll="0"/>
    <pivotField showAll="0"/>
    <pivotField showAll="0"/>
    <pivotField showAll="0"/>
    <pivotField showAll="0"/>
    <pivotField showAll="0">
      <items count="8">
        <item x="3"/>
        <item x="0"/>
        <item x="4"/>
        <item x="1"/>
        <item x="2"/>
        <item f="1" x="6"/>
        <item f="1" x="5"/>
        <item t="default"/>
      </items>
    </pivotField>
    <pivotField showAll="0"/>
    <pivotField dragToRow="0" dragToCol="0" dragToPage="0" showAll="0" defaultSubtotal="0"/>
    <pivotField dragToRow="0" dragToCol="0" dragToPage="0" showAll="0" defaultSubtotal="0"/>
  </pivotFields>
  <rowFields count="1">
    <field x="11"/>
  </rowFields>
  <rowItems count="4">
    <i>
      <x/>
    </i>
    <i>
      <x v="1"/>
    </i>
    <i>
      <x v="2"/>
    </i>
    <i t="grand">
      <x/>
    </i>
  </rowItems>
  <colItems count="1">
    <i/>
  </colItems>
  <dataFields count="1">
    <dataField name="Count of Full Name" fld="1" subtotal="count" baseField="0" baseItem="0"/>
  </dataFields>
  <formats count="6">
    <format dxfId="11">
      <pivotArea type="all" dataOnly="0" outline="0" fieldPosition="0"/>
    </format>
    <format dxfId="10">
      <pivotArea outline="0" collapsedLevelsAreSubtotals="1" fieldPosition="0"/>
    </format>
    <format dxfId="9">
      <pivotArea field="11" type="button" dataOnly="0" labelOnly="1" outline="0" axis="axisRow" fieldPosition="0"/>
    </format>
    <format dxfId="8">
      <pivotArea dataOnly="0" labelOnly="1" outline="0" axis="axisValues" fieldPosition="0"/>
    </format>
    <format dxfId="7">
      <pivotArea dataOnly="0" labelOnly="1" fieldPosition="0">
        <references count="1">
          <reference field="11" count="0"/>
        </references>
      </pivotArea>
    </format>
    <format dxfId="6">
      <pivotArea dataOnly="0" labelOnly="1" grandRow="1" outline="0"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3.xml><?xml version="1.0" encoding="utf-8"?>
<pivotTableDefinition xmlns="http://schemas.openxmlformats.org/spreadsheetml/2006/main" name="salaries" cacheId="0" applyNumberFormats="0" applyBorderFormats="0" applyFontFormats="0" applyPatternFormats="0" applyAlignmentFormats="0" applyWidthHeightFormats="1" dataCaption="Values" updatedVersion="5" minRefreshableVersion="3" useAutoFormatting="1" itemPrintTitles="1" createdVersion="5" indent="0" outline="1" outlineData="1" multipleFieldFilters="0">
  <location ref="E4:G10" firstHeaderRow="0" firstDataRow="1" firstDataCol="1"/>
  <pivotFields count="23">
    <pivotField showAll="0"/>
    <pivotField showAll="0"/>
    <pivotField showAll="0">
      <items count="3">
        <item x="0"/>
        <item x="1"/>
        <item t="default"/>
      </items>
    </pivotField>
    <pivotField showAll="0"/>
    <pivotField showAll="0"/>
    <pivotField showAll="0"/>
    <pivotField axis="axisRow" showAll="0">
      <items count="6">
        <item x="4"/>
        <item x="1"/>
        <item x="3"/>
        <item x="2"/>
        <item x="0"/>
        <item t="default"/>
      </items>
    </pivotField>
    <pivotField showAll="0">
      <items count="6">
        <item x="0"/>
        <item x="1"/>
        <item x="4"/>
        <item x="2"/>
        <item x="3"/>
        <item t="default"/>
      </items>
    </pivotField>
    <pivotField showAll="0"/>
    <pivotField showAll="0"/>
    <pivotField showAll="0"/>
    <pivotField showAll="0"/>
    <pivotField dataField="1" showAll="0"/>
    <pivotField showAll="0"/>
    <pivotField showAll="0"/>
    <pivotField showAll="0"/>
    <pivotField dataField="1" showAll="0"/>
    <pivotField showAll="0"/>
    <pivotField showAll="0"/>
    <pivotField showAll="0">
      <items count="8">
        <item x="3"/>
        <item x="0"/>
        <item x="4"/>
        <item x="1"/>
        <item x="2"/>
        <item f="1" x="6"/>
        <item f="1" x="5"/>
        <item t="default"/>
      </items>
    </pivotField>
    <pivotField showAll="0"/>
    <pivotField dragToRow="0" dragToCol="0" dragToPage="0" showAll="0" defaultSubtotal="0"/>
    <pivotField dragToRow="0" dragToCol="0" dragToPage="0" showAll="0" defaultSubtotal="0"/>
  </pivotFields>
  <rowFields count="1">
    <field x="6"/>
  </rowFields>
  <rowItems count="6">
    <i>
      <x/>
    </i>
    <i>
      <x v="1"/>
    </i>
    <i>
      <x v="2"/>
    </i>
    <i>
      <x v="3"/>
    </i>
    <i>
      <x v="4"/>
    </i>
    <i t="grand">
      <x/>
    </i>
  </rowItems>
  <colFields count="1">
    <field x="-2"/>
  </colFields>
  <colItems count="2">
    <i>
      <x/>
    </i>
    <i i="1">
      <x v="1"/>
    </i>
  </colItems>
  <dataFields count="2">
    <dataField name="Sum of Salary" fld="12" baseField="0" baseItem="0"/>
    <dataField name="Sum of Leave Taken" fld="16" baseField="0" baseItem="0"/>
  </dataFields>
  <formats count="6">
    <format dxfId="17">
      <pivotArea type="all" dataOnly="0" outline="0" fieldPosition="0"/>
    </format>
    <format dxfId="16">
      <pivotArea outline="0" collapsedLevelsAreSubtotals="1" fieldPosition="0"/>
    </format>
    <format dxfId="15">
      <pivotArea field="6" type="button" dataOnly="0" labelOnly="1" outline="0" axis="axisRow" fieldPosition="0"/>
    </format>
    <format dxfId="14">
      <pivotArea dataOnly="0" labelOnly="1" outline="0" axis="axisValues" fieldPosition="0"/>
    </format>
    <format dxfId="13">
      <pivotArea dataOnly="0" labelOnly="1" fieldPosition="0">
        <references count="1">
          <reference field="6" count="0"/>
        </references>
      </pivotArea>
    </format>
    <format dxfId="12">
      <pivotArea dataOnly="0" labelOnly="1" grandRow="1" outline="0"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4.xml><?xml version="1.0" encoding="utf-8"?>
<pivotTableDefinition xmlns="http://schemas.openxmlformats.org/spreadsheetml/2006/main" name="Regions" cacheId="0" applyNumberFormats="0" applyBorderFormats="0" applyFontFormats="0" applyPatternFormats="0" applyAlignmentFormats="0" applyWidthHeightFormats="1" dataCaption="Values" updatedVersion="5" minRefreshableVersion="3" useAutoFormatting="1" itemPrintTitles="1" createdVersion="5" indent="0" outline="1" outlineData="1" multipleFieldFilters="0" chartFormat="14">
  <location ref="S4:T10" firstHeaderRow="1" firstDataRow="1" firstDataCol="1"/>
  <pivotFields count="23">
    <pivotField showAll="0"/>
    <pivotField dataField="1" showAll="0"/>
    <pivotField showAll="0">
      <items count="3">
        <item x="0"/>
        <item x="1"/>
        <item t="default"/>
      </items>
    </pivotField>
    <pivotField showAll="0"/>
    <pivotField showAll="0"/>
    <pivotField axis="axisRow" showAll="0">
      <items count="6">
        <item x="1"/>
        <item x="0"/>
        <item x="4"/>
        <item x="3"/>
        <item x="2"/>
        <item t="default"/>
      </items>
    </pivotField>
    <pivotField showAll="0"/>
    <pivotField showAll="0">
      <items count="6">
        <item x="0"/>
        <item x="1"/>
        <item x="4"/>
        <item x="2"/>
        <item x="3"/>
        <item t="default"/>
      </items>
    </pivotField>
    <pivotField showAll="0"/>
    <pivotField showAll="0"/>
    <pivotField showAll="0"/>
    <pivotField showAll="0"/>
    <pivotField showAll="0"/>
    <pivotField showAll="0"/>
    <pivotField showAll="0"/>
    <pivotField showAll="0"/>
    <pivotField showAll="0"/>
    <pivotField showAll="0"/>
    <pivotField showAll="0"/>
    <pivotField showAll="0">
      <items count="8">
        <item x="3"/>
        <item x="0"/>
        <item x="4"/>
        <item f="1" x="6"/>
        <item f="1" x="5"/>
        <item x="1"/>
        <item x="2"/>
        <item t="default"/>
      </items>
    </pivotField>
    <pivotField showAll="0"/>
    <pivotField dragToRow="0" dragToCol="0" dragToPage="0" showAll="0" defaultSubtotal="0"/>
    <pivotField dragToRow="0" dragToCol="0" dragToPage="0" showAll="0" defaultSubtotal="0"/>
  </pivotFields>
  <rowFields count="1">
    <field x="5"/>
  </rowFields>
  <rowItems count="6">
    <i>
      <x/>
    </i>
    <i>
      <x v="1"/>
    </i>
    <i>
      <x v="2"/>
    </i>
    <i>
      <x v="3"/>
    </i>
    <i>
      <x v="4"/>
    </i>
    <i t="grand">
      <x/>
    </i>
  </rowItems>
  <colItems count="1">
    <i/>
  </colItems>
  <dataFields count="1">
    <dataField name="Count of Full Name" fld="1" subtotal="count" baseField="0" baseItem="0"/>
  </dataFields>
  <formats count="6">
    <format dxfId="23">
      <pivotArea type="all" dataOnly="0" outline="0" fieldPosition="0"/>
    </format>
    <format dxfId="22">
      <pivotArea outline="0" collapsedLevelsAreSubtotals="1" fieldPosition="0"/>
    </format>
    <format dxfId="21">
      <pivotArea field="5" type="button" dataOnly="0" labelOnly="1" outline="0" axis="axisRow" fieldPosition="0"/>
    </format>
    <format dxfId="20">
      <pivotArea dataOnly="0" labelOnly="1" outline="0" axis="axisValues" fieldPosition="0"/>
    </format>
    <format dxfId="19">
      <pivotArea dataOnly="0" labelOnly="1" fieldPosition="0">
        <references count="1">
          <reference field="5" count="0"/>
        </references>
      </pivotArea>
    </format>
    <format dxfId="18">
      <pivotArea dataOnly="0" labelOnly="1" grandRow="1" outline="0" fieldPosition="0"/>
    </format>
  </formats>
  <chartFormats count="6">
    <chartFormat chart="8" format="2" series="1">
      <pivotArea type="data" outline="0" fieldPosition="0">
        <references count="1">
          <reference field="4294967294" count="1" selected="0">
            <x v="0"/>
          </reference>
        </references>
      </pivotArea>
    </chartFormat>
    <chartFormat chart="8" format="3">
      <pivotArea type="data" outline="0" fieldPosition="0">
        <references count="2">
          <reference field="4294967294" count="1" selected="0">
            <x v="0"/>
          </reference>
          <reference field="5" count="1" selected="0">
            <x v="4"/>
          </reference>
        </references>
      </pivotArea>
    </chartFormat>
    <chartFormat chart="8" format="4">
      <pivotArea type="data" outline="0" fieldPosition="0">
        <references count="2">
          <reference field="4294967294" count="1" selected="0">
            <x v="0"/>
          </reference>
          <reference field="5" count="1" selected="0">
            <x v="3"/>
          </reference>
        </references>
      </pivotArea>
    </chartFormat>
    <chartFormat chart="8" format="5">
      <pivotArea type="data" outline="0" fieldPosition="0">
        <references count="2">
          <reference field="4294967294" count="1" selected="0">
            <x v="0"/>
          </reference>
          <reference field="5" count="1" selected="0">
            <x v="2"/>
          </reference>
        </references>
      </pivotArea>
    </chartFormat>
    <chartFormat chart="8" format="6">
      <pivotArea type="data" outline="0" fieldPosition="0">
        <references count="2">
          <reference field="4294967294" count="1" selected="0">
            <x v="0"/>
          </reference>
          <reference field="5" count="1" selected="0">
            <x v="1"/>
          </reference>
        </references>
      </pivotArea>
    </chartFormat>
    <chartFormat chart="8" format="7">
      <pivotArea type="data" outline="0" fieldPosition="0">
        <references count="2">
          <reference field="4294967294" count="1" selected="0">
            <x v="0"/>
          </reference>
          <reference field="5"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5.xml><?xml version="1.0" encoding="utf-8"?>
<pivotTableDefinition xmlns="http://schemas.openxmlformats.org/spreadsheetml/2006/main" name="PivotTable33" cacheId="1" applyNumberFormats="0" applyBorderFormats="0" applyFontFormats="0" applyPatternFormats="0" applyAlignmentFormats="0" applyWidthHeightFormats="1" dataCaption="Values" updatedVersion="5" minRefreshableVersion="3" useAutoFormatting="1" itemPrintTitles="1" createdVersion="5" indent="0" outline="1" outlineData="1" multipleFieldFilters="0">
  <location ref="V4:W10" firstHeaderRow="1" firstDataRow="1" firstDataCol="1"/>
  <pivotFields count="2">
    <pivotField axis="axisRow" allDrilled="1" showAll="0" dataSourceSort="1" defaultAttributeDrillState="1">
      <items count="6">
        <item x="0"/>
        <item x="1"/>
        <item x="2"/>
        <item x="3"/>
        <item x="4"/>
        <item t="default"/>
      </items>
    </pivotField>
    <pivotField dataField="1" showAll="0"/>
  </pivotFields>
  <rowFields count="1">
    <field x="0"/>
  </rowFields>
  <rowItems count="6">
    <i>
      <x/>
    </i>
    <i>
      <x v="1"/>
    </i>
    <i>
      <x v="2"/>
    </i>
    <i>
      <x v="3"/>
    </i>
    <i>
      <x v="4"/>
    </i>
    <i t="grand">
      <x/>
    </i>
  </rowItems>
  <colItems count="1">
    <i/>
  </colItems>
  <dataFields count="1">
    <dataField name="Average of Performance Rating" fld="1" subtotal="average" baseField="0" baseItem="0" numFmtId="164"/>
  </dataFields>
  <formats count="1">
    <format dxfId="24">
      <pivotArea outline="0" collapsedLevelsAreSubtotals="1" fieldPosition="0"/>
    </format>
  </formats>
  <pivotHierarchies count="26">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ies>
  <pivotTableStyleInfo name="PivotStyleLight16" showRowHeaders="1" showColHeaders="1" showRowStripes="0" showColStripes="0" showLastColumn="1"/>
  <rowHierarchiesUsage count="1">
    <rowHierarchyUsage hierarchyUsage="7"/>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NIDA EXCEL.xlsx!Table1">
        <x15:activeTabTopLevelEntity name="[Table1]"/>
      </x15:pivotTableUISettings>
    </ext>
  </extLst>
</pivotTableDefinition>
</file>

<file path=xl/pivotTables/pivotTable6.xml><?xml version="1.0" encoding="utf-8"?>
<pivotTableDefinition xmlns="http://schemas.openxmlformats.org/spreadsheetml/2006/main" name="employment status" cacheId="0" applyNumberFormats="0" applyBorderFormats="0" applyFontFormats="0" applyPatternFormats="0" applyAlignmentFormats="0" applyWidthHeightFormats="1" dataCaption="Values" updatedVersion="5" minRefreshableVersion="3" useAutoFormatting="1" itemPrintTitles="1" createdVersion="5" indent="0" outline="1" outlineData="1" multipleFieldFilters="0">
  <location ref="B4:C8" firstHeaderRow="1" firstDataRow="1" firstDataCol="1"/>
  <pivotFields count="23">
    <pivotField showAll="0"/>
    <pivotField dataField="1" showAll="0"/>
    <pivotField showAll="0">
      <items count="3">
        <item x="0"/>
        <item x="1"/>
        <item t="default"/>
      </items>
    </pivotField>
    <pivotField showAll="0"/>
    <pivotField showAll="0"/>
    <pivotField showAll="0"/>
    <pivotField showAll="0"/>
    <pivotField showAll="0">
      <items count="6">
        <item x="0"/>
        <item x="1"/>
        <item x="4"/>
        <item x="2"/>
        <item x="3"/>
        <item t="default"/>
      </items>
    </pivotField>
    <pivotField showAll="0"/>
    <pivotField showAll="0"/>
    <pivotField axis="axisRow" showAll="0">
      <items count="4">
        <item x="1"/>
        <item x="0"/>
        <item x="2"/>
        <item t="default"/>
      </items>
    </pivotField>
    <pivotField showAll="0"/>
    <pivotField showAll="0"/>
    <pivotField showAll="0"/>
    <pivotField showAll="0"/>
    <pivotField showAll="0"/>
    <pivotField showAll="0"/>
    <pivotField showAll="0"/>
    <pivotField showAll="0"/>
    <pivotField showAll="0">
      <items count="8">
        <item x="3"/>
        <item x="0"/>
        <item x="4"/>
        <item x="1"/>
        <item x="2"/>
        <item f="1" x="6"/>
        <item f="1" x="5"/>
        <item t="default"/>
      </items>
    </pivotField>
    <pivotField showAll="0"/>
    <pivotField dragToRow="0" dragToCol="0" dragToPage="0" showAll="0" defaultSubtotal="0"/>
    <pivotField dragToRow="0" dragToCol="0" dragToPage="0" showAll="0" defaultSubtotal="0"/>
  </pivotFields>
  <rowFields count="1">
    <field x="10"/>
  </rowFields>
  <rowItems count="4">
    <i>
      <x/>
    </i>
    <i>
      <x v="1"/>
    </i>
    <i>
      <x v="2"/>
    </i>
    <i t="grand">
      <x/>
    </i>
  </rowItems>
  <colItems count="1">
    <i/>
  </colItems>
  <dataFields count="1">
    <dataField name="Count of Full Name" fld="1" subtotal="count" baseField="0" baseItem="0"/>
  </dataFields>
  <formats count="6">
    <format dxfId="30">
      <pivotArea type="all" dataOnly="0" outline="0" fieldPosition="0"/>
    </format>
    <format dxfId="29">
      <pivotArea outline="0" collapsedLevelsAreSubtotals="1" fieldPosition="0"/>
    </format>
    <format dxfId="28">
      <pivotArea field="10" type="button" dataOnly="0" labelOnly="1" outline="0" axis="axisRow" fieldPosition="0"/>
    </format>
    <format dxfId="27">
      <pivotArea dataOnly="0" labelOnly="1" outline="0" axis="axisValues" fieldPosition="0"/>
    </format>
    <format dxfId="26">
      <pivotArea dataOnly="0" labelOnly="1" fieldPosition="0">
        <references count="1">
          <reference field="10" count="0"/>
        </references>
      </pivotArea>
    </format>
    <format dxfId="25">
      <pivotArea dataOnly="0" labelOnly="1" grandRow="1" outline="0"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7.xml><?xml version="1.0" encoding="utf-8"?>
<pivotTableDefinition xmlns="http://schemas.openxmlformats.org/spreadsheetml/2006/main" name="Age range" cacheId="0" applyNumberFormats="0" applyBorderFormats="0" applyFontFormats="0" applyPatternFormats="0" applyAlignmentFormats="0" applyWidthHeightFormats="1" dataCaption="Values" updatedVersion="5" minRefreshableVersion="3" useAutoFormatting="1" itemPrintTitles="1" createdVersion="5" indent="0" outline="1" outlineData="1" multipleFieldFilters="0" chartFormat="5">
  <location ref="H4:K11" firstHeaderRow="1" firstDataRow="2" firstDataCol="1"/>
  <pivotFields count="23">
    <pivotField showAll="0"/>
    <pivotField dataField="1" showAll="0"/>
    <pivotField axis="axisCol" showAll="0">
      <items count="3">
        <item x="0"/>
        <item x="1"/>
        <item t="default"/>
      </items>
    </pivotField>
    <pivotField showAll="0"/>
    <pivotField axis="axisRow" showAll="0">
      <items count="6">
        <item x="0"/>
        <item x="1"/>
        <item x="2"/>
        <item x="4"/>
        <item x="3"/>
        <item t="default"/>
      </items>
    </pivotField>
    <pivotField showAll="0"/>
    <pivotField showAll="0"/>
    <pivotField showAll="0">
      <items count="6">
        <item x="0"/>
        <item x="1"/>
        <item x="4"/>
        <item x="2"/>
        <item x="3"/>
        <item t="default"/>
      </items>
    </pivotField>
    <pivotField showAll="0"/>
    <pivotField showAll="0"/>
    <pivotField showAll="0"/>
    <pivotField showAll="0"/>
    <pivotField showAll="0"/>
    <pivotField showAll="0"/>
    <pivotField showAll="0"/>
    <pivotField showAll="0"/>
    <pivotField showAll="0"/>
    <pivotField showAll="0"/>
    <pivotField showAll="0"/>
    <pivotField showAll="0">
      <items count="8">
        <item x="3"/>
        <item x="0"/>
        <item x="4"/>
        <item x="1"/>
        <item x="2"/>
        <item f="1" x="6"/>
        <item f="1" x="5"/>
        <item t="default"/>
      </items>
    </pivotField>
    <pivotField showAll="0"/>
    <pivotField dragToRow="0" dragToCol="0" dragToPage="0" showAll="0" defaultSubtotal="0"/>
    <pivotField dragToRow="0" dragToCol="0" dragToPage="0" showAll="0" defaultSubtotal="0"/>
  </pivotFields>
  <rowFields count="1">
    <field x="4"/>
  </rowFields>
  <rowItems count="6">
    <i>
      <x/>
    </i>
    <i>
      <x v="1"/>
    </i>
    <i>
      <x v="2"/>
    </i>
    <i>
      <x v="3"/>
    </i>
    <i>
      <x v="4"/>
    </i>
    <i t="grand">
      <x/>
    </i>
  </rowItems>
  <colFields count="1">
    <field x="2"/>
  </colFields>
  <colItems count="3">
    <i>
      <x/>
    </i>
    <i>
      <x v="1"/>
    </i>
    <i t="grand">
      <x/>
    </i>
  </colItems>
  <dataFields count="1">
    <dataField name="Count of Full Name" fld="1" subtotal="count" baseField="0" baseItem="0"/>
  </dataFields>
  <formats count="6">
    <format dxfId="36">
      <pivotArea type="all" dataOnly="0" outline="0" fieldPosition="0"/>
    </format>
    <format dxfId="35">
      <pivotArea outline="0" collapsedLevelsAreSubtotals="1" fieldPosition="0"/>
    </format>
    <format dxfId="34">
      <pivotArea dataOnly="0" labelOnly="1" fieldPosition="0">
        <references count="1">
          <reference field="4" count="0"/>
        </references>
      </pivotArea>
    </format>
    <format dxfId="33">
      <pivotArea dataOnly="0" labelOnly="1" grandRow="1" outline="0" fieldPosition="0"/>
    </format>
    <format dxfId="32">
      <pivotArea dataOnly="0" labelOnly="1" fieldPosition="0">
        <references count="1">
          <reference field="2" count="0"/>
        </references>
      </pivotArea>
    </format>
    <format dxfId="31">
      <pivotArea dataOnly="0" labelOnly="1" grandCol="1" outline="0" fieldPosition="0"/>
    </format>
  </formats>
  <chartFormats count="2">
    <chartFormat chart="3" format="4" series="1">
      <pivotArea type="data" outline="0" fieldPosition="0">
        <references count="2">
          <reference field="4294967294" count="1" selected="0">
            <x v="0"/>
          </reference>
          <reference field="2" count="1" selected="0">
            <x v="0"/>
          </reference>
        </references>
      </pivotArea>
    </chartFormat>
    <chartFormat chart="3" format="5" series="1">
      <pivotArea type="data" outline="0" fieldPosition="0">
        <references count="2">
          <reference field="4294967294" count="1" selected="0">
            <x v="0"/>
          </reference>
          <reference field="2"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mc:Ignorable="x" name="Slicer_Department1" sourceName="Department">
  <pivotTables>
    <pivotTable tabId="4" name="Skills"/>
    <pivotTable tabId="4" name="Age range"/>
    <pivotTable tabId="4" name="employment status"/>
    <pivotTable tabId="4" name="Regions"/>
    <pivotTable tabId="4" name="salaries"/>
    <pivotTable tabId="4" name="Workplace"/>
  </pivotTables>
  <data>
    <tabular pivotCacheId="1">
      <items count="5">
        <i x="0" s="1"/>
        <i x="1" s="1"/>
        <i x="4" s="1"/>
        <i x="2" s="1"/>
        <i x="3"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mc:Ignorable="x" name="Slicer_Gender" sourceName="Gender">
  <pivotTables>
    <pivotTable tabId="4" name="Skills"/>
    <pivotTable tabId="4" name="employment status"/>
    <pivotTable tabId="4" name="Regions"/>
    <pivotTable tabId="4" name="salaries"/>
    <pivotTable tabId="4" name="Workplace"/>
  </pivotTables>
  <data>
    <tabular pivotCacheId="1">
      <items count="2">
        <i x="0" s="1"/>
        <i x="1"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mc:Ignorable="x">
  <slicer name="Department 1" cache="Slicer_Department1" columnCount="2" style="Slicer Style 1" rowHeight="241300"/>
  <slicer name="Gender" cache="Slicer_Gender" columnCount="2" style="Slicer Style 1" rowHeight="365760"/>
</slicers>
</file>

<file path=xl/tables/table1.xml><?xml version="1.0" encoding="utf-8"?>
<table xmlns="http://schemas.openxmlformats.org/spreadsheetml/2006/main" id="1" name="Table1" displayName="Table1" ref="A1:U51" totalsRowShown="0" headerRowDxfId="59" dataDxfId="58">
  <autoFilter ref="A1:U51"/>
  <tableColumns count="21">
    <tableColumn id="1" name="Employee ID" dataDxfId="57"/>
    <tableColumn id="2" name="Full Name" dataDxfId="56"/>
    <tableColumn id="3" name="Gender" dataDxfId="55"/>
    <tableColumn id="4" name="Age" dataDxfId="54"/>
    <tableColumn id="5" name="Age range" dataDxfId="53"/>
    <tableColumn id="6" name="Region" dataDxfId="52"/>
    <tableColumn id="7" name="Job Title" dataDxfId="51"/>
    <tableColumn id="8" name="Department" dataDxfId="50"/>
    <tableColumn id="9" name="Manager/Supervisor" dataDxfId="49"/>
    <tableColumn id="10" name="Date of Hire" dataDxfId="48"/>
    <tableColumn id="11" name="Employment Status" dataDxfId="47"/>
    <tableColumn id="12" name="Work Location" dataDxfId="46"/>
    <tableColumn id="13" name="Salary" dataDxfId="45"/>
    <tableColumn id="14" name="Pay Grade" dataDxfId="44"/>
    <tableColumn id="15" name="Bonus/Allowances" dataDxfId="43"/>
    <tableColumn id="16" name="Insurance Details" dataDxfId="42"/>
    <tableColumn id="17" name="Leave Taken" dataDxfId="41"/>
    <tableColumn id="18" name="Performance Rating" dataDxfId="40"/>
    <tableColumn id="19" name="Training Programs Attended" dataDxfId="39"/>
    <tableColumn id="20" name="Skills" dataDxfId="38"/>
    <tableColumn id="21" name="Certifications" dataDxfId="37"/>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8" Type="http://schemas.openxmlformats.org/officeDocument/2006/relationships/printerSettings" Target="../printerSettings/printerSettings2.bin"/><Relationship Id="rId3" Type="http://schemas.openxmlformats.org/officeDocument/2006/relationships/pivotTable" Target="../pivotTables/pivotTable3.xml"/><Relationship Id="rId7" Type="http://schemas.openxmlformats.org/officeDocument/2006/relationships/pivotTable" Target="../pivotTables/pivotTable7.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5" Type="http://schemas.openxmlformats.org/officeDocument/2006/relationships/pivotTable" Target="../pivotTables/pivotTable5.xml"/><Relationship Id="rId4" Type="http://schemas.openxmlformats.org/officeDocument/2006/relationships/pivotTable" Target="../pivotTables/pivotTable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showGridLines="0" tabSelected="1" zoomScale="75" zoomScaleNormal="75" workbookViewId="0">
      <selection activeCell="W26" sqref="W26"/>
    </sheetView>
  </sheetViews>
  <sheetFormatPr defaultRowHeight="15"/>
  <cols>
    <col min="1" max="16384" width="9.140625" style="2"/>
  </cols>
  <sheetData>
    <row r="1" spans="1:1">
      <c r="A1" s="1"/>
    </row>
  </sheetData>
  <pageMargins left="0.7" right="0.7" top="0.75" bottom="0.75" header="0.3" footer="0.3"/>
  <pageSetup orientation="portrait" r:id="rId1"/>
  <drawing r:id="rId2"/>
  <extLst>
    <ext xmlns:x14="http://schemas.microsoft.com/office/spreadsheetml/2009/9/main" uri="{A8765BA9-456A-4dab-B4F3-ACF838C121DE}">
      <x14:slicerList>
        <x14:slicer r:id="rId3"/>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77"/>
  <sheetViews>
    <sheetView zoomScale="75" zoomScaleNormal="75" workbookViewId="0">
      <selection activeCell="L61" sqref="L61"/>
    </sheetView>
  </sheetViews>
  <sheetFormatPr defaultColWidth="10.42578125" defaultRowHeight="14.25"/>
  <cols>
    <col min="1" max="1" width="20.28515625" style="4" bestFit="1" customWidth="1"/>
    <col min="2" max="2" width="20.7109375" style="4" bestFit="1" customWidth="1"/>
    <col min="3" max="3" width="14.7109375" style="4" bestFit="1" customWidth="1"/>
    <col min="4" max="4" width="11" style="4" bestFit="1" customWidth="1"/>
    <col min="5" max="5" width="18.140625" style="4" bestFit="1" customWidth="1"/>
    <col min="6" max="6" width="14" style="4" bestFit="1" customWidth="1"/>
    <col min="7" max="7" width="16.140625" style="4" bestFit="1" customWidth="1"/>
    <col min="8" max="8" width="19.85546875" style="4" bestFit="1" customWidth="1"/>
    <col min="9" max="9" width="29.42578125" style="4" bestFit="1" customWidth="1"/>
    <col min="10" max="10" width="20.5703125" style="4" bestFit="1" customWidth="1"/>
    <col min="11" max="11" width="28.5703125" style="4" bestFit="1" customWidth="1"/>
    <col min="12" max="12" width="23.140625" style="4" bestFit="1" customWidth="1"/>
    <col min="13" max="13" width="14" style="4" bestFit="1" customWidth="1"/>
    <col min="14" max="14" width="25.5703125" style="4" bestFit="1" customWidth="1"/>
    <col min="15" max="15" width="27.42578125" style="4" bestFit="1" customWidth="1"/>
    <col min="16" max="16" width="26" style="4" bestFit="1" customWidth="1"/>
    <col min="17" max="17" width="14" style="4" customWidth="1"/>
    <col min="18" max="18" width="27" style="4" customWidth="1"/>
    <col min="19" max="19" width="38.85546875" style="4" bestFit="1" customWidth="1"/>
    <col min="20" max="20" width="18.28515625" style="4" bestFit="1" customWidth="1"/>
    <col min="21" max="21" width="24.140625" style="4" bestFit="1" customWidth="1"/>
    <col min="22" max="16384" width="10.42578125" style="4"/>
  </cols>
  <sheetData>
    <row r="1" spans="1:21" ht="43.5" customHeight="1">
      <c r="A1" s="3" t="s">
        <v>0</v>
      </c>
      <c r="B1" s="3" t="s">
        <v>1</v>
      </c>
      <c r="C1" s="3" t="s">
        <v>2</v>
      </c>
      <c r="D1" s="3" t="s">
        <v>3</v>
      </c>
      <c r="E1" s="3" t="s">
        <v>4</v>
      </c>
      <c r="F1" s="3" t="s">
        <v>5</v>
      </c>
      <c r="G1" s="3" t="s">
        <v>6</v>
      </c>
      <c r="H1" s="3" t="s">
        <v>7</v>
      </c>
      <c r="I1" s="3" t="s">
        <v>8</v>
      </c>
      <c r="J1" s="3" t="s">
        <v>9</v>
      </c>
      <c r="K1" s="3" t="s">
        <v>10</v>
      </c>
      <c r="L1" s="3" t="s">
        <v>11</v>
      </c>
      <c r="M1" s="3" t="s">
        <v>12</v>
      </c>
      <c r="N1" s="3" t="s">
        <v>13</v>
      </c>
      <c r="O1" s="3" t="s">
        <v>14</v>
      </c>
      <c r="P1" s="3" t="s">
        <v>15</v>
      </c>
      <c r="Q1" s="3" t="s">
        <v>16</v>
      </c>
      <c r="R1" s="3" t="s">
        <v>17</v>
      </c>
      <c r="S1" s="3" t="s">
        <v>18</v>
      </c>
      <c r="T1" s="3" t="s">
        <v>19</v>
      </c>
      <c r="U1" s="3" t="s">
        <v>20</v>
      </c>
    </row>
    <row r="2" spans="1:21">
      <c r="A2" s="5">
        <v>4294</v>
      </c>
      <c r="B2" s="5" t="s">
        <v>21</v>
      </c>
      <c r="C2" s="5" t="s">
        <v>22</v>
      </c>
      <c r="D2" s="5">
        <v>25</v>
      </c>
      <c r="E2" s="5" t="s">
        <v>23</v>
      </c>
      <c r="F2" s="5" t="s">
        <v>24</v>
      </c>
      <c r="G2" s="5" t="s">
        <v>25</v>
      </c>
      <c r="H2" s="5" t="s">
        <v>26</v>
      </c>
      <c r="I2" s="5" t="s">
        <v>27</v>
      </c>
      <c r="J2" s="5" t="s">
        <v>28</v>
      </c>
      <c r="K2" s="5" t="s">
        <v>29</v>
      </c>
      <c r="L2" s="5" t="s">
        <v>30</v>
      </c>
      <c r="M2" s="5">
        <v>53700</v>
      </c>
      <c r="N2" s="5" t="s">
        <v>31</v>
      </c>
      <c r="O2" s="5">
        <v>1463</v>
      </c>
      <c r="P2" s="5" t="s">
        <v>32</v>
      </c>
      <c r="Q2" s="5">
        <v>1</v>
      </c>
      <c r="R2" s="5">
        <v>1</v>
      </c>
      <c r="S2" s="5" t="s">
        <v>33</v>
      </c>
      <c r="T2" s="5" t="s">
        <v>34</v>
      </c>
      <c r="U2" s="5" t="s">
        <v>35</v>
      </c>
    </row>
    <row r="3" spans="1:21">
      <c r="A3" s="5">
        <v>9116</v>
      </c>
      <c r="B3" s="5" t="s">
        <v>36</v>
      </c>
      <c r="C3" s="5" t="s">
        <v>37</v>
      </c>
      <c r="D3" s="5">
        <v>27</v>
      </c>
      <c r="E3" s="5" t="s">
        <v>38</v>
      </c>
      <c r="F3" s="5" t="s">
        <v>39</v>
      </c>
      <c r="G3" s="5" t="s">
        <v>40</v>
      </c>
      <c r="H3" s="5" t="s">
        <v>41</v>
      </c>
      <c r="I3" s="5" t="s">
        <v>42</v>
      </c>
      <c r="J3" s="5" t="s">
        <v>43</v>
      </c>
      <c r="K3" s="5" t="s">
        <v>29</v>
      </c>
      <c r="L3" s="5" t="s">
        <v>44</v>
      </c>
      <c r="M3" s="5">
        <v>91091</v>
      </c>
      <c r="N3" s="5" t="s">
        <v>45</v>
      </c>
      <c r="O3" s="5">
        <v>1024</v>
      </c>
      <c r="P3" s="5" t="s">
        <v>46</v>
      </c>
      <c r="Q3" s="5">
        <v>19</v>
      </c>
      <c r="R3" s="5">
        <v>4</v>
      </c>
      <c r="S3" s="5" t="s">
        <v>47</v>
      </c>
      <c r="T3" s="5" t="s">
        <v>34</v>
      </c>
      <c r="U3" s="5" t="s">
        <v>35</v>
      </c>
    </row>
    <row r="4" spans="1:21">
      <c r="A4" s="5">
        <v>5120</v>
      </c>
      <c r="B4" s="5" t="s">
        <v>48</v>
      </c>
      <c r="C4" s="5" t="s">
        <v>37</v>
      </c>
      <c r="D4" s="5">
        <v>34</v>
      </c>
      <c r="E4" s="5" t="s">
        <v>38</v>
      </c>
      <c r="F4" s="5" t="s">
        <v>49</v>
      </c>
      <c r="G4" s="5" t="s">
        <v>50</v>
      </c>
      <c r="H4" s="5" t="s">
        <v>51</v>
      </c>
      <c r="I4" s="5" t="s">
        <v>52</v>
      </c>
      <c r="J4" s="5" t="s">
        <v>53</v>
      </c>
      <c r="K4" s="5" t="s">
        <v>29</v>
      </c>
      <c r="L4" s="5" t="s">
        <v>54</v>
      </c>
      <c r="M4" s="5">
        <v>57538</v>
      </c>
      <c r="N4" s="5" t="s">
        <v>55</v>
      </c>
      <c r="O4" s="5">
        <v>1674</v>
      </c>
      <c r="P4" s="5" t="s">
        <v>46</v>
      </c>
      <c r="Q4" s="5">
        <v>8</v>
      </c>
      <c r="R4" s="5">
        <v>1</v>
      </c>
      <c r="S4" s="5" t="s">
        <v>46</v>
      </c>
      <c r="T4" s="5" t="s">
        <v>56</v>
      </c>
      <c r="U4" s="5" t="s">
        <v>57</v>
      </c>
    </row>
    <row r="5" spans="1:21">
      <c r="A5" s="5">
        <v>8071</v>
      </c>
      <c r="B5" s="5" t="s">
        <v>58</v>
      </c>
      <c r="C5" s="5" t="s">
        <v>22</v>
      </c>
      <c r="D5" s="5">
        <v>41</v>
      </c>
      <c r="E5" s="5" t="s">
        <v>59</v>
      </c>
      <c r="F5" s="5" t="s">
        <v>49</v>
      </c>
      <c r="G5" s="5" t="s">
        <v>25</v>
      </c>
      <c r="H5" s="5" t="s">
        <v>60</v>
      </c>
      <c r="I5" s="5" t="s">
        <v>61</v>
      </c>
      <c r="J5" s="5" t="s">
        <v>62</v>
      </c>
      <c r="K5" s="5" t="s">
        <v>63</v>
      </c>
      <c r="L5" s="5" t="s">
        <v>30</v>
      </c>
      <c r="M5" s="5">
        <v>62993</v>
      </c>
      <c r="N5" s="5" t="s">
        <v>64</v>
      </c>
      <c r="O5" s="5">
        <v>2695</v>
      </c>
      <c r="P5" s="5" t="s">
        <v>65</v>
      </c>
      <c r="Q5" s="5">
        <v>0</v>
      </c>
      <c r="R5" s="5">
        <v>2</v>
      </c>
      <c r="S5" s="5" t="s">
        <v>46</v>
      </c>
      <c r="T5" s="5" t="s">
        <v>66</v>
      </c>
      <c r="U5" s="5" t="s">
        <v>46</v>
      </c>
    </row>
    <row r="6" spans="1:21">
      <c r="A6" s="5">
        <v>9351</v>
      </c>
      <c r="B6" s="5" t="s">
        <v>67</v>
      </c>
      <c r="C6" s="5" t="s">
        <v>37</v>
      </c>
      <c r="D6" s="5">
        <v>56</v>
      </c>
      <c r="E6" s="5" t="s">
        <v>68</v>
      </c>
      <c r="F6" s="5" t="s">
        <v>24</v>
      </c>
      <c r="G6" s="5" t="s">
        <v>25</v>
      </c>
      <c r="H6" s="5" t="s">
        <v>51</v>
      </c>
      <c r="I6" s="5" t="s">
        <v>69</v>
      </c>
      <c r="J6" s="5" t="s">
        <v>70</v>
      </c>
      <c r="K6" s="5" t="s">
        <v>63</v>
      </c>
      <c r="L6" s="5" t="s">
        <v>44</v>
      </c>
      <c r="M6" s="5">
        <v>45773</v>
      </c>
      <c r="N6" s="5" t="s">
        <v>64</v>
      </c>
      <c r="O6" s="5">
        <v>8776</v>
      </c>
      <c r="P6" s="5" t="s">
        <v>32</v>
      </c>
      <c r="Q6" s="5">
        <v>16</v>
      </c>
      <c r="R6" s="5">
        <v>4</v>
      </c>
      <c r="S6" s="5" t="s">
        <v>33</v>
      </c>
      <c r="T6" s="5" t="s">
        <v>66</v>
      </c>
      <c r="U6" s="5" t="s">
        <v>46</v>
      </c>
    </row>
    <row r="7" spans="1:21">
      <c r="A7" s="5">
        <v>2873</v>
      </c>
      <c r="B7" s="5" t="s">
        <v>71</v>
      </c>
      <c r="C7" s="5" t="s">
        <v>22</v>
      </c>
      <c r="D7" s="5">
        <v>28</v>
      </c>
      <c r="E7" s="5" t="s">
        <v>38</v>
      </c>
      <c r="F7" s="5" t="s">
        <v>49</v>
      </c>
      <c r="G7" s="5" t="s">
        <v>72</v>
      </c>
      <c r="H7" s="5" t="s">
        <v>51</v>
      </c>
      <c r="I7" s="5" t="s">
        <v>73</v>
      </c>
      <c r="J7" s="5" t="s">
        <v>74</v>
      </c>
      <c r="K7" s="5" t="s">
        <v>29</v>
      </c>
      <c r="L7" s="5" t="s">
        <v>44</v>
      </c>
      <c r="M7" s="5">
        <v>96249</v>
      </c>
      <c r="N7" s="5" t="s">
        <v>31</v>
      </c>
      <c r="O7" s="5">
        <v>4826</v>
      </c>
      <c r="P7" s="5" t="s">
        <v>65</v>
      </c>
      <c r="Q7" s="5">
        <v>7</v>
      </c>
      <c r="R7" s="5">
        <v>3</v>
      </c>
      <c r="S7" s="5" t="s">
        <v>33</v>
      </c>
      <c r="T7" s="5" t="s">
        <v>75</v>
      </c>
      <c r="U7" s="5" t="s">
        <v>35</v>
      </c>
    </row>
    <row r="8" spans="1:21">
      <c r="A8" s="5">
        <v>3540</v>
      </c>
      <c r="B8" s="5" t="s">
        <v>76</v>
      </c>
      <c r="C8" s="5" t="s">
        <v>22</v>
      </c>
      <c r="D8" s="5">
        <v>20</v>
      </c>
      <c r="E8" s="5" t="s">
        <v>23</v>
      </c>
      <c r="F8" s="5" t="s">
        <v>39</v>
      </c>
      <c r="G8" s="5" t="s">
        <v>50</v>
      </c>
      <c r="H8" s="5" t="s">
        <v>51</v>
      </c>
      <c r="I8" s="5" t="s">
        <v>77</v>
      </c>
      <c r="J8" s="5" t="s">
        <v>78</v>
      </c>
      <c r="K8" s="5" t="s">
        <v>29</v>
      </c>
      <c r="L8" s="5" t="s">
        <v>54</v>
      </c>
      <c r="M8" s="5">
        <v>61596</v>
      </c>
      <c r="N8" s="5" t="s">
        <v>31</v>
      </c>
      <c r="O8" s="5">
        <v>8818</v>
      </c>
      <c r="P8" s="5" t="s">
        <v>65</v>
      </c>
      <c r="Q8" s="5">
        <v>4</v>
      </c>
      <c r="R8" s="5">
        <v>2</v>
      </c>
      <c r="S8" s="5" t="s">
        <v>33</v>
      </c>
      <c r="T8" s="5" t="s">
        <v>56</v>
      </c>
      <c r="U8" s="5" t="s">
        <v>46</v>
      </c>
    </row>
    <row r="9" spans="1:21">
      <c r="A9" s="5">
        <v>3653</v>
      </c>
      <c r="B9" s="5" t="s">
        <v>79</v>
      </c>
      <c r="C9" s="5" t="s">
        <v>22</v>
      </c>
      <c r="D9" s="5">
        <v>58</v>
      </c>
      <c r="E9" s="5" t="s">
        <v>68</v>
      </c>
      <c r="F9" s="5" t="s">
        <v>80</v>
      </c>
      <c r="G9" s="5" t="s">
        <v>40</v>
      </c>
      <c r="H9" s="5" t="s">
        <v>81</v>
      </c>
      <c r="I9" s="5" t="s">
        <v>82</v>
      </c>
      <c r="J9" s="5" t="s">
        <v>83</v>
      </c>
      <c r="K9" s="5" t="s">
        <v>29</v>
      </c>
      <c r="L9" s="5" t="s">
        <v>54</v>
      </c>
      <c r="M9" s="5">
        <v>97869</v>
      </c>
      <c r="N9" s="5" t="s">
        <v>64</v>
      </c>
      <c r="O9" s="5">
        <v>1966</v>
      </c>
      <c r="P9" s="5" t="s">
        <v>32</v>
      </c>
      <c r="Q9" s="5">
        <v>10</v>
      </c>
      <c r="R9" s="5">
        <v>1</v>
      </c>
      <c r="S9" s="5" t="s">
        <v>33</v>
      </c>
      <c r="T9" s="5" t="s">
        <v>34</v>
      </c>
      <c r="U9" s="5" t="s">
        <v>35</v>
      </c>
    </row>
    <row r="10" spans="1:21">
      <c r="A10" s="5">
        <v>5587</v>
      </c>
      <c r="B10" s="5" t="s">
        <v>84</v>
      </c>
      <c r="C10" s="5" t="s">
        <v>22</v>
      </c>
      <c r="D10" s="5">
        <v>44</v>
      </c>
      <c r="E10" s="5" t="s">
        <v>59</v>
      </c>
      <c r="F10" s="5" t="s">
        <v>80</v>
      </c>
      <c r="G10" s="5" t="s">
        <v>50</v>
      </c>
      <c r="H10" s="5" t="s">
        <v>51</v>
      </c>
      <c r="I10" s="5" t="s">
        <v>85</v>
      </c>
      <c r="J10" s="5" t="s">
        <v>86</v>
      </c>
      <c r="K10" s="5" t="s">
        <v>29</v>
      </c>
      <c r="L10" s="5" t="s">
        <v>30</v>
      </c>
      <c r="M10" s="5">
        <v>81235</v>
      </c>
      <c r="N10" s="5" t="s">
        <v>64</v>
      </c>
      <c r="O10" s="5">
        <v>6553</v>
      </c>
      <c r="P10" s="5" t="s">
        <v>46</v>
      </c>
      <c r="Q10" s="5">
        <v>16</v>
      </c>
      <c r="R10" s="5">
        <v>2</v>
      </c>
      <c r="S10" s="5" t="s">
        <v>46</v>
      </c>
      <c r="T10" s="5" t="s">
        <v>56</v>
      </c>
      <c r="U10" s="5" t="s">
        <v>35</v>
      </c>
    </row>
    <row r="11" spans="1:21">
      <c r="A11" s="5">
        <v>9554</v>
      </c>
      <c r="B11" s="5" t="s">
        <v>87</v>
      </c>
      <c r="C11" s="5" t="s">
        <v>22</v>
      </c>
      <c r="D11" s="5">
        <v>29</v>
      </c>
      <c r="E11" s="5" t="s">
        <v>38</v>
      </c>
      <c r="F11" s="5" t="s">
        <v>39</v>
      </c>
      <c r="G11" s="5" t="s">
        <v>50</v>
      </c>
      <c r="H11" s="5" t="s">
        <v>60</v>
      </c>
      <c r="I11" s="5" t="s">
        <v>88</v>
      </c>
      <c r="J11" s="5" t="s">
        <v>89</v>
      </c>
      <c r="K11" s="5" t="s">
        <v>29</v>
      </c>
      <c r="L11" s="5" t="s">
        <v>44</v>
      </c>
      <c r="M11" s="5">
        <v>87852</v>
      </c>
      <c r="N11" s="5" t="s">
        <v>64</v>
      </c>
      <c r="O11" s="5">
        <v>4980</v>
      </c>
      <c r="P11" s="5" t="s">
        <v>65</v>
      </c>
      <c r="Q11" s="5">
        <v>19</v>
      </c>
      <c r="R11" s="5">
        <v>3</v>
      </c>
      <c r="S11" s="5" t="s">
        <v>46</v>
      </c>
      <c r="T11" s="5" t="s">
        <v>66</v>
      </c>
      <c r="U11" s="5" t="s">
        <v>35</v>
      </c>
    </row>
    <row r="12" spans="1:21">
      <c r="A12" s="5">
        <v>6213</v>
      </c>
      <c r="B12" s="5" t="s">
        <v>90</v>
      </c>
      <c r="C12" s="5" t="s">
        <v>37</v>
      </c>
      <c r="D12" s="5">
        <v>23</v>
      </c>
      <c r="E12" s="5" t="s">
        <v>23</v>
      </c>
      <c r="F12" s="5" t="s">
        <v>80</v>
      </c>
      <c r="G12" s="5" t="s">
        <v>25</v>
      </c>
      <c r="H12" s="5" t="s">
        <v>51</v>
      </c>
      <c r="I12" s="5" t="s">
        <v>91</v>
      </c>
      <c r="J12" s="5" t="s">
        <v>92</v>
      </c>
      <c r="K12" s="5" t="s">
        <v>63</v>
      </c>
      <c r="L12" s="5" t="s">
        <v>44</v>
      </c>
      <c r="M12" s="5">
        <v>59359</v>
      </c>
      <c r="N12" s="5" t="s">
        <v>64</v>
      </c>
      <c r="O12" s="5">
        <v>9449</v>
      </c>
      <c r="P12" s="5" t="s">
        <v>65</v>
      </c>
      <c r="Q12" s="5">
        <v>20</v>
      </c>
      <c r="R12" s="5">
        <v>3</v>
      </c>
      <c r="S12" s="5" t="s">
        <v>46</v>
      </c>
      <c r="T12" s="5" t="s">
        <v>56</v>
      </c>
      <c r="U12" s="5" t="s">
        <v>46</v>
      </c>
    </row>
    <row r="13" spans="1:21">
      <c r="A13" s="5">
        <v>9105</v>
      </c>
      <c r="B13" s="5" t="s">
        <v>93</v>
      </c>
      <c r="C13" s="5" t="s">
        <v>37</v>
      </c>
      <c r="D13" s="5">
        <v>30</v>
      </c>
      <c r="E13" s="5" t="s">
        <v>38</v>
      </c>
      <c r="F13" s="5" t="s">
        <v>24</v>
      </c>
      <c r="G13" s="5" t="s">
        <v>40</v>
      </c>
      <c r="H13" s="5" t="s">
        <v>26</v>
      </c>
      <c r="I13" s="5" t="s">
        <v>94</v>
      </c>
      <c r="J13" s="5" t="s">
        <v>95</v>
      </c>
      <c r="K13" s="5" t="s">
        <v>63</v>
      </c>
      <c r="L13" s="5" t="s">
        <v>54</v>
      </c>
      <c r="M13" s="5">
        <v>81225</v>
      </c>
      <c r="N13" s="5" t="s">
        <v>55</v>
      </c>
      <c r="O13" s="5">
        <v>6202</v>
      </c>
      <c r="P13" s="5" t="s">
        <v>65</v>
      </c>
      <c r="Q13" s="5">
        <v>2</v>
      </c>
      <c r="R13" s="5">
        <v>2</v>
      </c>
      <c r="S13" s="5" t="s">
        <v>47</v>
      </c>
      <c r="T13" s="5" t="s">
        <v>96</v>
      </c>
      <c r="U13" s="5" t="s">
        <v>35</v>
      </c>
    </row>
    <row r="14" spans="1:21">
      <c r="A14" s="5">
        <v>9508</v>
      </c>
      <c r="B14" s="5" t="s">
        <v>97</v>
      </c>
      <c r="C14" s="5" t="s">
        <v>22</v>
      </c>
      <c r="D14" s="5">
        <v>49</v>
      </c>
      <c r="E14" s="5" t="s">
        <v>98</v>
      </c>
      <c r="F14" s="5" t="s">
        <v>39</v>
      </c>
      <c r="G14" s="5" t="s">
        <v>25</v>
      </c>
      <c r="H14" s="5" t="s">
        <v>26</v>
      </c>
      <c r="I14" s="5" t="s">
        <v>99</v>
      </c>
      <c r="J14" s="5" t="s">
        <v>100</v>
      </c>
      <c r="K14" s="5" t="s">
        <v>63</v>
      </c>
      <c r="L14" s="5" t="s">
        <v>30</v>
      </c>
      <c r="M14" s="5">
        <v>32788</v>
      </c>
      <c r="N14" s="5" t="s">
        <v>55</v>
      </c>
      <c r="O14" s="5">
        <v>4396</v>
      </c>
      <c r="P14" s="5" t="s">
        <v>32</v>
      </c>
      <c r="Q14" s="5">
        <v>13</v>
      </c>
      <c r="R14" s="5">
        <v>5</v>
      </c>
      <c r="S14" s="5" t="s">
        <v>46</v>
      </c>
      <c r="T14" s="5" t="s">
        <v>75</v>
      </c>
      <c r="U14" s="5" t="s">
        <v>57</v>
      </c>
    </row>
    <row r="15" spans="1:21">
      <c r="A15" s="5">
        <v>2436</v>
      </c>
      <c r="B15" s="5" t="s">
        <v>101</v>
      </c>
      <c r="C15" s="5" t="s">
        <v>37</v>
      </c>
      <c r="D15" s="5">
        <v>60</v>
      </c>
      <c r="E15" s="5" t="s">
        <v>68</v>
      </c>
      <c r="F15" s="5" t="s">
        <v>102</v>
      </c>
      <c r="G15" s="5" t="s">
        <v>25</v>
      </c>
      <c r="H15" s="5" t="s">
        <v>60</v>
      </c>
      <c r="I15" s="5" t="s">
        <v>103</v>
      </c>
      <c r="J15" s="5" t="s">
        <v>104</v>
      </c>
      <c r="K15" s="5" t="s">
        <v>63</v>
      </c>
      <c r="L15" s="5" t="s">
        <v>54</v>
      </c>
      <c r="M15" s="5">
        <v>70452</v>
      </c>
      <c r="N15" s="5" t="s">
        <v>55</v>
      </c>
      <c r="O15" s="5">
        <v>9911</v>
      </c>
      <c r="P15" s="5" t="s">
        <v>46</v>
      </c>
      <c r="Q15" s="5">
        <v>2</v>
      </c>
      <c r="R15" s="5">
        <v>1</v>
      </c>
      <c r="S15" s="5" t="s">
        <v>46</v>
      </c>
      <c r="T15" s="5" t="s">
        <v>75</v>
      </c>
      <c r="U15" s="5" t="s">
        <v>35</v>
      </c>
    </row>
    <row r="16" spans="1:21">
      <c r="A16" s="5">
        <v>4441</v>
      </c>
      <c r="B16" s="5" t="s">
        <v>105</v>
      </c>
      <c r="C16" s="5" t="s">
        <v>37</v>
      </c>
      <c r="D16" s="5">
        <v>46</v>
      </c>
      <c r="E16" s="5" t="s">
        <v>98</v>
      </c>
      <c r="F16" s="5" t="s">
        <v>39</v>
      </c>
      <c r="G16" s="5" t="s">
        <v>72</v>
      </c>
      <c r="H16" s="5" t="s">
        <v>26</v>
      </c>
      <c r="I16" s="5" t="s">
        <v>106</v>
      </c>
      <c r="J16" s="5" t="s">
        <v>107</v>
      </c>
      <c r="K16" s="5" t="s">
        <v>29</v>
      </c>
      <c r="L16" s="5" t="s">
        <v>44</v>
      </c>
      <c r="M16" s="5">
        <v>33045</v>
      </c>
      <c r="N16" s="5" t="s">
        <v>45</v>
      </c>
      <c r="O16" s="5">
        <v>1456</v>
      </c>
      <c r="P16" s="5" t="s">
        <v>46</v>
      </c>
      <c r="Q16" s="5">
        <v>16</v>
      </c>
      <c r="R16" s="5">
        <v>3</v>
      </c>
      <c r="S16" s="5" t="s">
        <v>47</v>
      </c>
      <c r="T16" s="5" t="s">
        <v>75</v>
      </c>
      <c r="U16" s="5" t="s">
        <v>46</v>
      </c>
    </row>
    <row r="17" spans="1:21">
      <c r="A17" s="5">
        <v>5827</v>
      </c>
      <c r="B17" s="5" t="s">
        <v>108</v>
      </c>
      <c r="C17" s="5" t="s">
        <v>37</v>
      </c>
      <c r="D17" s="5">
        <v>57</v>
      </c>
      <c r="E17" s="5" t="s">
        <v>68</v>
      </c>
      <c r="F17" s="5" t="s">
        <v>49</v>
      </c>
      <c r="G17" s="5" t="s">
        <v>72</v>
      </c>
      <c r="H17" s="5" t="s">
        <v>41</v>
      </c>
      <c r="I17" s="5" t="s">
        <v>109</v>
      </c>
      <c r="J17" s="5" t="s">
        <v>110</v>
      </c>
      <c r="K17" s="5" t="s">
        <v>111</v>
      </c>
      <c r="L17" s="5" t="s">
        <v>54</v>
      </c>
      <c r="M17" s="5">
        <v>96429</v>
      </c>
      <c r="N17" s="5" t="s">
        <v>31</v>
      </c>
      <c r="O17" s="5">
        <v>4740</v>
      </c>
      <c r="P17" s="5" t="s">
        <v>46</v>
      </c>
      <c r="Q17" s="5">
        <v>8</v>
      </c>
      <c r="R17" s="5">
        <v>1</v>
      </c>
      <c r="S17" s="5" t="s">
        <v>47</v>
      </c>
      <c r="T17" s="5" t="s">
        <v>66</v>
      </c>
      <c r="U17" s="5" t="s">
        <v>46</v>
      </c>
    </row>
    <row r="18" spans="1:21">
      <c r="A18" s="5">
        <v>5184</v>
      </c>
      <c r="B18" s="5" t="s">
        <v>112</v>
      </c>
      <c r="C18" s="5" t="s">
        <v>22</v>
      </c>
      <c r="D18" s="5">
        <v>24</v>
      </c>
      <c r="E18" s="5" t="s">
        <v>23</v>
      </c>
      <c r="F18" s="5" t="s">
        <v>39</v>
      </c>
      <c r="G18" s="5" t="s">
        <v>50</v>
      </c>
      <c r="H18" s="5" t="s">
        <v>51</v>
      </c>
      <c r="I18" s="5" t="s">
        <v>113</v>
      </c>
      <c r="J18" s="5" t="s">
        <v>114</v>
      </c>
      <c r="K18" s="5" t="s">
        <v>111</v>
      </c>
      <c r="L18" s="5" t="s">
        <v>54</v>
      </c>
      <c r="M18" s="5">
        <v>33183</v>
      </c>
      <c r="N18" s="5" t="s">
        <v>64</v>
      </c>
      <c r="O18" s="5">
        <v>8114</v>
      </c>
      <c r="P18" s="5" t="s">
        <v>46</v>
      </c>
      <c r="Q18" s="5">
        <v>4</v>
      </c>
      <c r="R18" s="5">
        <v>2</v>
      </c>
      <c r="S18" s="5" t="s">
        <v>47</v>
      </c>
      <c r="T18" s="5" t="s">
        <v>96</v>
      </c>
      <c r="U18" s="5" t="s">
        <v>57</v>
      </c>
    </row>
    <row r="19" spans="1:21">
      <c r="A19" s="5">
        <v>5874</v>
      </c>
      <c r="B19" s="5" t="s">
        <v>58</v>
      </c>
      <c r="C19" s="5" t="s">
        <v>22</v>
      </c>
      <c r="D19" s="5">
        <v>35</v>
      </c>
      <c r="E19" s="5" t="s">
        <v>38</v>
      </c>
      <c r="F19" s="5" t="s">
        <v>102</v>
      </c>
      <c r="G19" s="5" t="s">
        <v>72</v>
      </c>
      <c r="H19" s="5" t="s">
        <v>26</v>
      </c>
      <c r="I19" s="5" t="s">
        <v>115</v>
      </c>
      <c r="J19" s="5" t="s">
        <v>116</v>
      </c>
      <c r="K19" s="5" t="s">
        <v>111</v>
      </c>
      <c r="L19" s="5" t="s">
        <v>30</v>
      </c>
      <c r="M19" s="5">
        <v>75065</v>
      </c>
      <c r="N19" s="5" t="s">
        <v>31</v>
      </c>
      <c r="O19" s="5">
        <v>7123</v>
      </c>
      <c r="P19" s="5" t="s">
        <v>46</v>
      </c>
      <c r="Q19" s="5">
        <v>20</v>
      </c>
      <c r="R19" s="5">
        <v>2</v>
      </c>
      <c r="S19" s="5" t="s">
        <v>46</v>
      </c>
      <c r="T19" s="5" t="s">
        <v>34</v>
      </c>
      <c r="U19" s="5" t="s">
        <v>57</v>
      </c>
    </row>
    <row r="20" spans="1:21">
      <c r="A20" s="5">
        <v>9834</v>
      </c>
      <c r="B20" s="5" t="s">
        <v>117</v>
      </c>
      <c r="C20" s="5" t="s">
        <v>37</v>
      </c>
      <c r="D20" s="5">
        <v>41</v>
      </c>
      <c r="E20" s="5" t="s">
        <v>59</v>
      </c>
      <c r="F20" s="5" t="s">
        <v>39</v>
      </c>
      <c r="G20" s="5" t="s">
        <v>40</v>
      </c>
      <c r="H20" s="5" t="s">
        <v>81</v>
      </c>
      <c r="I20" s="5" t="s">
        <v>118</v>
      </c>
      <c r="J20" s="5" t="s">
        <v>119</v>
      </c>
      <c r="K20" s="5" t="s">
        <v>29</v>
      </c>
      <c r="L20" s="5" t="s">
        <v>54</v>
      </c>
      <c r="M20" s="5">
        <v>32877</v>
      </c>
      <c r="N20" s="5" t="s">
        <v>31</v>
      </c>
      <c r="O20" s="5">
        <v>6432</v>
      </c>
      <c r="P20" s="5" t="s">
        <v>32</v>
      </c>
      <c r="Q20" s="5">
        <v>11</v>
      </c>
      <c r="R20" s="5">
        <v>1</v>
      </c>
      <c r="S20" s="5" t="s">
        <v>46</v>
      </c>
      <c r="T20" s="5" t="s">
        <v>34</v>
      </c>
      <c r="U20" s="5" t="s">
        <v>46</v>
      </c>
    </row>
    <row r="21" spans="1:21">
      <c r="A21" s="5">
        <v>5096</v>
      </c>
      <c r="B21" s="5" t="s">
        <v>120</v>
      </c>
      <c r="C21" s="5" t="s">
        <v>37</v>
      </c>
      <c r="D21" s="5">
        <v>36</v>
      </c>
      <c r="E21" s="5" t="s">
        <v>59</v>
      </c>
      <c r="F21" s="5" t="s">
        <v>39</v>
      </c>
      <c r="G21" s="5" t="s">
        <v>121</v>
      </c>
      <c r="H21" s="5" t="s">
        <v>60</v>
      </c>
      <c r="I21" s="5" t="s">
        <v>122</v>
      </c>
      <c r="J21" s="5" t="s">
        <v>123</v>
      </c>
      <c r="K21" s="5" t="s">
        <v>29</v>
      </c>
      <c r="L21" s="5" t="s">
        <v>44</v>
      </c>
      <c r="M21" s="5">
        <v>46811</v>
      </c>
      <c r="N21" s="5" t="s">
        <v>55</v>
      </c>
      <c r="O21" s="5">
        <v>1567</v>
      </c>
      <c r="P21" s="5" t="s">
        <v>46</v>
      </c>
      <c r="Q21" s="5">
        <v>7</v>
      </c>
      <c r="R21" s="5">
        <v>3</v>
      </c>
      <c r="S21" s="5" t="s">
        <v>47</v>
      </c>
      <c r="T21" s="5" t="s">
        <v>34</v>
      </c>
      <c r="U21" s="5" t="s">
        <v>57</v>
      </c>
    </row>
    <row r="22" spans="1:21">
      <c r="A22" s="5">
        <v>2263</v>
      </c>
      <c r="B22" s="5" t="s">
        <v>124</v>
      </c>
      <c r="C22" s="5" t="s">
        <v>37</v>
      </c>
      <c r="D22" s="5">
        <v>31</v>
      </c>
      <c r="E22" s="5" t="s">
        <v>38</v>
      </c>
      <c r="F22" s="5" t="s">
        <v>80</v>
      </c>
      <c r="G22" s="5" t="s">
        <v>50</v>
      </c>
      <c r="H22" s="5" t="s">
        <v>41</v>
      </c>
      <c r="I22" s="5" t="s">
        <v>125</v>
      </c>
      <c r="J22" s="5" t="s">
        <v>126</v>
      </c>
      <c r="K22" s="5" t="s">
        <v>63</v>
      </c>
      <c r="L22" s="5" t="s">
        <v>44</v>
      </c>
      <c r="M22" s="5">
        <v>87538</v>
      </c>
      <c r="N22" s="5" t="s">
        <v>31</v>
      </c>
      <c r="O22" s="5">
        <v>3588</v>
      </c>
      <c r="P22" s="5" t="s">
        <v>65</v>
      </c>
      <c r="Q22" s="5">
        <v>11</v>
      </c>
      <c r="R22" s="5">
        <v>5</v>
      </c>
      <c r="S22" s="5" t="s">
        <v>47</v>
      </c>
      <c r="T22" s="5" t="s">
        <v>66</v>
      </c>
      <c r="U22" s="5" t="s">
        <v>46</v>
      </c>
    </row>
    <row r="23" spans="1:21">
      <c r="A23" s="5">
        <v>6505</v>
      </c>
      <c r="B23" s="5" t="s">
        <v>127</v>
      </c>
      <c r="C23" s="5" t="s">
        <v>22</v>
      </c>
      <c r="D23" s="5">
        <v>28</v>
      </c>
      <c r="E23" s="5" t="s">
        <v>38</v>
      </c>
      <c r="F23" s="5" t="s">
        <v>24</v>
      </c>
      <c r="G23" s="5" t="s">
        <v>40</v>
      </c>
      <c r="H23" s="5" t="s">
        <v>81</v>
      </c>
      <c r="I23" s="5" t="s">
        <v>128</v>
      </c>
      <c r="J23" s="5" t="s">
        <v>129</v>
      </c>
      <c r="K23" s="5" t="s">
        <v>29</v>
      </c>
      <c r="L23" s="5" t="s">
        <v>44</v>
      </c>
      <c r="M23" s="5">
        <v>73002</v>
      </c>
      <c r="N23" s="5" t="s">
        <v>31</v>
      </c>
      <c r="O23" s="5">
        <v>6296</v>
      </c>
      <c r="P23" s="5" t="s">
        <v>32</v>
      </c>
      <c r="Q23" s="5">
        <v>2</v>
      </c>
      <c r="R23" s="5">
        <v>5</v>
      </c>
      <c r="S23" s="5" t="s">
        <v>47</v>
      </c>
      <c r="T23" s="5" t="s">
        <v>56</v>
      </c>
      <c r="U23" s="5" t="s">
        <v>35</v>
      </c>
    </row>
    <row r="24" spans="1:21">
      <c r="A24" s="5">
        <v>8626</v>
      </c>
      <c r="B24" s="5" t="s">
        <v>130</v>
      </c>
      <c r="C24" s="5" t="s">
        <v>37</v>
      </c>
      <c r="D24" s="5">
        <v>37</v>
      </c>
      <c r="E24" s="5" t="s">
        <v>59</v>
      </c>
      <c r="F24" s="5" t="s">
        <v>80</v>
      </c>
      <c r="G24" s="5" t="s">
        <v>40</v>
      </c>
      <c r="H24" s="5" t="s">
        <v>60</v>
      </c>
      <c r="I24" s="5" t="s">
        <v>131</v>
      </c>
      <c r="J24" s="5" t="s">
        <v>132</v>
      </c>
      <c r="K24" s="5" t="s">
        <v>111</v>
      </c>
      <c r="L24" s="5" t="s">
        <v>54</v>
      </c>
      <c r="M24" s="5">
        <v>41653</v>
      </c>
      <c r="N24" s="5" t="s">
        <v>55</v>
      </c>
      <c r="O24" s="5">
        <v>9236</v>
      </c>
      <c r="P24" s="5" t="s">
        <v>46</v>
      </c>
      <c r="Q24" s="5">
        <v>13</v>
      </c>
      <c r="R24" s="5">
        <v>1</v>
      </c>
      <c r="S24" s="5" t="s">
        <v>47</v>
      </c>
      <c r="T24" s="5" t="s">
        <v>34</v>
      </c>
      <c r="U24" s="5" t="s">
        <v>46</v>
      </c>
    </row>
    <row r="25" spans="1:21">
      <c r="A25" s="5">
        <v>5979</v>
      </c>
      <c r="B25" s="5" t="s">
        <v>133</v>
      </c>
      <c r="C25" s="5" t="s">
        <v>22</v>
      </c>
      <c r="D25" s="5">
        <v>31</v>
      </c>
      <c r="E25" s="5" t="s">
        <v>38</v>
      </c>
      <c r="F25" s="5" t="s">
        <v>24</v>
      </c>
      <c r="G25" s="5" t="s">
        <v>25</v>
      </c>
      <c r="H25" s="5" t="s">
        <v>51</v>
      </c>
      <c r="I25" s="5" t="s">
        <v>134</v>
      </c>
      <c r="J25" s="5" t="s">
        <v>135</v>
      </c>
      <c r="K25" s="5" t="s">
        <v>63</v>
      </c>
      <c r="L25" s="5" t="s">
        <v>44</v>
      </c>
      <c r="M25" s="5">
        <v>67582</v>
      </c>
      <c r="N25" s="5" t="s">
        <v>64</v>
      </c>
      <c r="O25" s="5">
        <v>1375</v>
      </c>
      <c r="P25" s="5" t="s">
        <v>32</v>
      </c>
      <c r="Q25" s="5">
        <v>20</v>
      </c>
      <c r="R25" s="5">
        <v>3</v>
      </c>
      <c r="S25" s="5" t="s">
        <v>47</v>
      </c>
      <c r="T25" s="5" t="s">
        <v>56</v>
      </c>
      <c r="U25" s="5" t="s">
        <v>46</v>
      </c>
    </row>
    <row r="26" spans="1:21">
      <c r="A26" s="5">
        <v>3104</v>
      </c>
      <c r="B26" s="5" t="s">
        <v>136</v>
      </c>
      <c r="C26" s="5" t="s">
        <v>22</v>
      </c>
      <c r="D26" s="5">
        <v>23</v>
      </c>
      <c r="E26" s="5" t="s">
        <v>23</v>
      </c>
      <c r="F26" s="5" t="s">
        <v>80</v>
      </c>
      <c r="G26" s="5" t="s">
        <v>40</v>
      </c>
      <c r="H26" s="5" t="s">
        <v>41</v>
      </c>
      <c r="I26" s="5" t="s">
        <v>137</v>
      </c>
      <c r="J26" s="5" t="s">
        <v>138</v>
      </c>
      <c r="K26" s="5" t="s">
        <v>111</v>
      </c>
      <c r="L26" s="5" t="s">
        <v>44</v>
      </c>
      <c r="M26" s="5">
        <v>37351</v>
      </c>
      <c r="N26" s="5" t="s">
        <v>55</v>
      </c>
      <c r="O26" s="5">
        <v>7858</v>
      </c>
      <c r="P26" s="5" t="s">
        <v>65</v>
      </c>
      <c r="Q26" s="5">
        <v>18</v>
      </c>
      <c r="R26" s="5">
        <v>2</v>
      </c>
      <c r="S26" s="5" t="s">
        <v>33</v>
      </c>
      <c r="T26" s="5" t="s">
        <v>56</v>
      </c>
      <c r="U26" s="5" t="s">
        <v>57</v>
      </c>
    </row>
    <row r="27" spans="1:21">
      <c r="A27" s="5">
        <v>8967</v>
      </c>
      <c r="B27" s="5" t="s">
        <v>139</v>
      </c>
      <c r="C27" s="5" t="s">
        <v>22</v>
      </c>
      <c r="D27" s="5">
        <v>48</v>
      </c>
      <c r="E27" s="5" t="s">
        <v>98</v>
      </c>
      <c r="F27" s="5" t="s">
        <v>102</v>
      </c>
      <c r="G27" s="5" t="s">
        <v>50</v>
      </c>
      <c r="H27" s="5" t="s">
        <v>26</v>
      </c>
      <c r="I27" s="5" t="s">
        <v>140</v>
      </c>
      <c r="J27" s="5" t="s">
        <v>141</v>
      </c>
      <c r="K27" s="5" t="s">
        <v>29</v>
      </c>
      <c r="L27" s="5" t="s">
        <v>44</v>
      </c>
      <c r="M27" s="5">
        <v>36721</v>
      </c>
      <c r="N27" s="5" t="s">
        <v>45</v>
      </c>
      <c r="O27" s="5">
        <v>8820</v>
      </c>
      <c r="P27" s="5" t="s">
        <v>65</v>
      </c>
      <c r="Q27" s="5">
        <v>0</v>
      </c>
      <c r="R27" s="5">
        <v>2</v>
      </c>
      <c r="S27" s="5" t="s">
        <v>47</v>
      </c>
      <c r="T27" s="5" t="s">
        <v>56</v>
      </c>
      <c r="U27" s="5" t="s">
        <v>35</v>
      </c>
    </row>
    <row r="28" spans="1:21">
      <c r="A28" s="5">
        <v>5087</v>
      </c>
      <c r="B28" s="5" t="s">
        <v>142</v>
      </c>
      <c r="C28" s="5" t="s">
        <v>37</v>
      </c>
      <c r="D28" s="5">
        <v>28</v>
      </c>
      <c r="E28" s="5" t="s">
        <v>38</v>
      </c>
      <c r="F28" s="5" t="s">
        <v>49</v>
      </c>
      <c r="G28" s="5" t="s">
        <v>121</v>
      </c>
      <c r="H28" s="5" t="s">
        <v>26</v>
      </c>
      <c r="I28" s="5" t="s">
        <v>143</v>
      </c>
      <c r="J28" s="5" t="s">
        <v>144</v>
      </c>
      <c r="K28" s="5" t="s">
        <v>63</v>
      </c>
      <c r="L28" s="5" t="s">
        <v>54</v>
      </c>
      <c r="M28" s="5">
        <v>46326</v>
      </c>
      <c r="N28" s="5" t="s">
        <v>45</v>
      </c>
      <c r="O28" s="5">
        <v>9189</v>
      </c>
      <c r="P28" s="5" t="s">
        <v>65</v>
      </c>
      <c r="Q28" s="5">
        <v>8</v>
      </c>
      <c r="R28" s="5">
        <v>4</v>
      </c>
      <c r="S28" s="5" t="s">
        <v>33</v>
      </c>
      <c r="T28" s="5" t="s">
        <v>75</v>
      </c>
      <c r="U28" s="5" t="s">
        <v>57</v>
      </c>
    </row>
    <row r="29" spans="1:21">
      <c r="A29" s="5">
        <v>3358</v>
      </c>
      <c r="B29" s="5" t="s">
        <v>145</v>
      </c>
      <c r="C29" s="5" t="s">
        <v>37</v>
      </c>
      <c r="D29" s="5">
        <v>30</v>
      </c>
      <c r="E29" s="5" t="s">
        <v>38</v>
      </c>
      <c r="F29" s="5" t="s">
        <v>39</v>
      </c>
      <c r="G29" s="5" t="s">
        <v>72</v>
      </c>
      <c r="H29" s="5" t="s">
        <v>41</v>
      </c>
      <c r="I29" s="5" t="s">
        <v>146</v>
      </c>
      <c r="J29" s="5" t="s">
        <v>147</v>
      </c>
      <c r="K29" s="5" t="s">
        <v>29</v>
      </c>
      <c r="L29" s="5" t="s">
        <v>30</v>
      </c>
      <c r="M29" s="5">
        <v>59007</v>
      </c>
      <c r="N29" s="5" t="s">
        <v>31</v>
      </c>
      <c r="O29" s="5">
        <v>3380</v>
      </c>
      <c r="P29" s="5" t="s">
        <v>32</v>
      </c>
      <c r="Q29" s="5">
        <v>17</v>
      </c>
      <c r="R29" s="5">
        <v>3</v>
      </c>
      <c r="S29" s="5" t="s">
        <v>46</v>
      </c>
      <c r="T29" s="5" t="s">
        <v>96</v>
      </c>
      <c r="U29" s="5" t="s">
        <v>35</v>
      </c>
    </row>
    <row r="30" spans="1:21">
      <c r="A30" s="5">
        <v>8256</v>
      </c>
      <c r="B30" s="5" t="s">
        <v>148</v>
      </c>
      <c r="C30" s="5" t="s">
        <v>37</v>
      </c>
      <c r="D30" s="5">
        <v>46</v>
      </c>
      <c r="E30" s="5" t="s">
        <v>98</v>
      </c>
      <c r="F30" s="5" t="s">
        <v>80</v>
      </c>
      <c r="G30" s="5" t="s">
        <v>25</v>
      </c>
      <c r="H30" s="5" t="s">
        <v>60</v>
      </c>
      <c r="I30" s="5" t="s">
        <v>149</v>
      </c>
      <c r="J30" s="5" t="s">
        <v>150</v>
      </c>
      <c r="K30" s="5" t="s">
        <v>29</v>
      </c>
      <c r="L30" s="5" t="s">
        <v>44</v>
      </c>
      <c r="M30" s="5">
        <v>52020</v>
      </c>
      <c r="N30" s="5" t="s">
        <v>45</v>
      </c>
      <c r="O30" s="5">
        <v>9585</v>
      </c>
      <c r="P30" s="5" t="s">
        <v>65</v>
      </c>
      <c r="Q30" s="5">
        <v>0</v>
      </c>
      <c r="R30" s="5">
        <v>4</v>
      </c>
      <c r="S30" s="5" t="s">
        <v>47</v>
      </c>
      <c r="T30" s="5" t="s">
        <v>96</v>
      </c>
      <c r="U30" s="5" t="s">
        <v>46</v>
      </c>
    </row>
    <row r="31" spans="1:21">
      <c r="A31" s="5">
        <v>5763</v>
      </c>
      <c r="B31" s="5" t="s">
        <v>151</v>
      </c>
      <c r="C31" s="5" t="s">
        <v>37</v>
      </c>
      <c r="D31" s="5">
        <v>44</v>
      </c>
      <c r="E31" s="5" t="s">
        <v>59</v>
      </c>
      <c r="F31" s="5" t="s">
        <v>39</v>
      </c>
      <c r="G31" s="5" t="s">
        <v>50</v>
      </c>
      <c r="H31" s="5" t="s">
        <v>41</v>
      </c>
      <c r="I31" s="5" t="s">
        <v>152</v>
      </c>
      <c r="J31" s="5" t="s">
        <v>153</v>
      </c>
      <c r="K31" s="5" t="s">
        <v>111</v>
      </c>
      <c r="L31" s="5" t="s">
        <v>44</v>
      </c>
      <c r="M31" s="5">
        <v>98961</v>
      </c>
      <c r="N31" s="5" t="s">
        <v>55</v>
      </c>
      <c r="O31" s="5">
        <v>2688</v>
      </c>
      <c r="P31" s="5" t="s">
        <v>32</v>
      </c>
      <c r="Q31" s="5">
        <v>2</v>
      </c>
      <c r="R31" s="5">
        <v>5</v>
      </c>
      <c r="S31" s="5" t="s">
        <v>47</v>
      </c>
      <c r="T31" s="5" t="s">
        <v>96</v>
      </c>
      <c r="U31" s="5" t="s">
        <v>35</v>
      </c>
    </row>
    <row r="32" spans="1:21">
      <c r="A32" s="5">
        <v>6838</v>
      </c>
      <c r="B32" s="5" t="s">
        <v>154</v>
      </c>
      <c r="C32" s="5" t="s">
        <v>37</v>
      </c>
      <c r="D32" s="5">
        <v>45</v>
      </c>
      <c r="E32" s="5" t="s">
        <v>59</v>
      </c>
      <c r="F32" s="5" t="s">
        <v>49</v>
      </c>
      <c r="G32" s="5" t="s">
        <v>72</v>
      </c>
      <c r="H32" s="5" t="s">
        <v>51</v>
      </c>
      <c r="I32" s="5" t="s">
        <v>155</v>
      </c>
      <c r="J32" s="5" t="s">
        <v>156</v>
      </c>
      <c r="K32" s="5" t="s">
        <v>111</v>
      </c>
      <c r="L32" s="5" t="s">
        <v>44</v>
      </c>
      <c r="M32" s="5">
        <v>81943</v>
      </c>
      <c r="N32" s="5" t="s">
        <v>31</v>
      </c>
      <c r="O32" s="5">
        <v>2255</v>
      </c>
      <c r="P32" s="5" t="s">
        <v>32</v>
      </c>
      <c r="Q32" s="5">
        <v>18</v>
      </c>
      <c r="R32" s="5">
        <v>2</v>
      </c>
      <c r="S32" s="5" t="s">
        <v>46</v>
      </c>
      <c r="T32" s="5" t="s">
        <v>66</v>
      </c>
      <c r="U32" s="5" t="s">
        <v>35</v>
      </c>
    </row>
    <row r="33" spans="1:21">
      <c r="A33" s="5">
        <v>9544</v>
      </c>
      <c r="B33" s="5" t="s">
        <v>157</v>
      </c>
      <c r="C33" s="5" t="s">
        <v>37</v>
      </c>
      <c r="D33" s="5">
        <v>52</v>
      </c>
      <c r="E33" s="5" t="s">
        <v>98</v>
      </c>
      <c r="F33" s="5" t="s">
        <v>102</v>
      </c>
      <c r="G33" s="5" t="s">
        <v>50</v>
      </c>
      <c r="H33" s="5" t="s">
        <v>41</v>
      </c>
      <c r="I33" s="5" t="s">
        <v>158</v>
      </c>
      <c r="J33" s="5" t="s">
        <v>159</v>
      </c>
      <c r="K33" s="5" t="s">
        <v>111</v>
      </c>
      <c r="L33" s="5" t="s">
        <v>44</v>
      </c>
      <c r="M33" s="5">
        <v>47627</v>
      </c>
      <c r="N33" s="5" t="s">
        <v>31</v>
      </c>
      <c r="O33" s="5">
        <v>1221</v>
      </c>
      <c r="P33" s="5" t="s">
        <v>46</v>
      </c>
      <c r="Q33" s="5">
        <v>4</v>
      </c>
      <c r="R33" s="5">
        <v>3</v>
      </c>
      <c r="S33" s="5" t="s">
        <v>46</v>
      </c>
      <c r="T33" s="5" t="s">
        <v>56</v>
      </c>
      <c r="U33" s="5" t="s">
        <v>46</v>
      </c>
    </row>
    <row r="34" spans="1:21">
      <c r="A34" s="5">
        <v>8012</v>
      </c>
      <c r="B34" s="5" t="s">
        <v>160</v>
      </c>
      <c r="C34" s="5" t="s">
        <v>22</v>
      </c>
      <c r="D34" s="5">
        <v>52</v>
      </c>
      <c r="E34" s="5" t="s">
        <v>98</v>
      </c>
      <c r="F34" s="5" t="s">
        <v>24</v>
      </c>
      <c r="G34" s="5" t="s">
        <v>25</v>
      </c>
      <c r="H34" s="5" t="s">
        <v>81</v>
      </c>
      <c r="I34" s="5" t="s">
        <v>161</v>
      </c>
      <c r="J34" s="5" t="s">
        <v>162</v>
      </c>
      <c r="K34" s="5" t="s">
        <v>111</v>
      </c>
      <c r="L34" s="5" t="s">
        <v>44</v>
      </c>
      <c r="M34" s="5">
        <v>56162</v>
      </c>
      <c r="N34" s="5" t="s">
        <v>55</v>
      </c>
      <c r="O34" s="5">
        <v>6560</v>
      </c>
      <c r="P34" s="5" t="s">
        <v>65</v>
      </c>
      <c r="Q34" s="5">
        <v>9</v>
      </c>
      <c r="R34" s="5">
        <v>4</v>
      </c>
      <c r="S34" s="5" t="s">
        <v>47</v>
      </c>
      <c r="T34" s="5" t="s">
        <v>75</v>
      </c>
      <c r="U34" s="5" t="s">
        <v>46</v>
      </c>
    </row>
    <row r="35" spans="1:21">
      <c r="A35" s="5">
        <v>9374</v>
      </c>
      <c r="B35" s="5" t="s">
        <v>163</v>
      </c>
      <c r="C35" s="5" t="s">
        <v>22</v>
      </c>
      <c r="D35" s="5">
        <v>42</v>
      </c>
      <c r="E35" s="5" t="s">
        <v>59</v>
      </c>
      <c r="F35" s="5" t="s">
        <v>39</v>
      </c>
      <c r="G35" s="5" t="s">
        <v>50</v>
      </c>
      <c r="H35" s="5" t="s">
        <v>51</v>
      </c>
      <c r="I35" s="5" t="s">
        <v>164</v>
      </c>
      <c r="J35" s="5" t="s">
        <v>165</v>
      </c>
      <c r="K35" s="5" t="s">
        <v>63</v>
      </c>
      <c r="L35" s="5" t="s">
        <v>54</v>
      </c>
      <c r="M35" s="5">
        <v>95734</v>
      </c>
      <c r="N35" s="5" t="s">
        <v>31</v>
      </c>
      <c r="O35" s="5">
        <v>4854</v>
      </c>
      <c r="P35" s="5" t="s">
        <v>32</v>
      </c>
      <c r="Q35" s="5">
        <v>13</v>
      </c>
      <c r="R35" s="5">
        <v>2</v>
      </c>
      <c r="S35" s="5" t="s">
        <v>33</v>
      </c>
      <c r="T35" s="5" t="s">
        <v>34</v>
      </c>
      <c r="U35" s="5" t="s">
        <v>35</v>
      </c>
    </row>
    <row r="36" spans="1:21">
      <c r="A36" s="5">
        <v>3487</v>
      </c>
      <c r="B36" s="5" t="s">
        <v>166</v>
      </c>
      <c r="C36" s="5" t="s">
        <v>37</v>
      </c>
      <c r="D36" s="5">
        <v>58</v>
      </c>
      <c r="E36" s="5" t="s">
        <v>68</v>
      </c>
      <c r="F36" s="5" t="s">
        <v>39</v>
      </c>
      <c r="G36" s="5" t="s">
        <v>40</v>
      </c>
      <c r="H36" s="5" t="s">
        <v>60</v>
      </c>
      <c r="I36" s="5" t="s">
        <v>167</v>
      </c>
      <c r="J36" s="5" t="s">
        <v>168</v>
      </c>
      <c r="K36" s="5" t="s">
        <v>63</v>
      </c>
      <c r="L36" s="5" t="s">
        <v>54</v>
      </c>
      <c r="M36" s="5">
        <v>74789</v>
      </c>
      <c r="N36" s="5" t="s">
        <v>31</v>
      </c>
      <c r="O36" s="5">
        <v>8101</v>
      </c>
      <c r="P36" s="5" t="s">
        <v>65</v>
      </c>
      <c r="Q36" s="5">
        <v>14</v>
      </c>
      <c r="R36" s="5">
        <v>5</v>
      </c>
      <c r="S36" s="5" t="s">
        <v>47</v>
      </c>
      <c r="T36" s="5" t="s">
        <v>66</v>
      </c>
      <c r="U36" s="5" t="s">
        <v>46</v>
      </c>
    </row>
    <row r="37" spans="1:21">
      <c r="A37" s="5">
        <v>8445</v>
      </c>
      <c r="B37" s="5" t="s">
        <v>169</v>
      </c>
      <c r="C37" s="5" t="s">
        <v>22</v>
      </c>
      <c r="D37" s="5">
        <v>24</v>
      </c>
      <c r="E37" s="5" t="s">
        <v>23</v>
      </c>
      <c r="F37" s="5" t="s">
        <v>102</v>
      </c>
      <c r="G37" s="5" t="s">
        <v>25</v>
      </c>
      <c r="H37" s="5" t="s">
        <v>60</v>
      </c>
      <c r="I37" s="5" t="s">
        <v>170</v>
      </c>
      <c r="J37" s="5" t="s">
        <v>171</v>
      </c>
      <c r="K37" s="5" t="s">
        <v>29</v>
      </c>
      <c r="L37" s="5" t="s">
        <v>54</v>
      </c>
      <c r="M37" s="5">
        <v>30137</v>
      </c>
      <c r="N37" s="5" t="s">
        <v>45</v>
      </c>
      <c r="O37" s="5">
        <v>4031</v>
      </c>
      <c r="P37" s="5" t="s">
        <v>46</v>
      </c>
      <c r="Q37" s="5">
        <v>5</v>
      </c>
      <c r="R37" s="5">
        <v>3</v>
      </c>
      <c r="S37" s="5" t="s">
        <v>46</v>
      </c>
      <c r="T37" s="5" t="s">
        <v>56</v>
      </c>
      <c r="U37" s="5" t="s">
        <v>35</v>
      </c>
    </row>
    <row r="38" spans="1:21">
      <c r="A38" s="5">
        <v>1550</v>
      </c>
      <c r="B38" s="5" t="s">
        <v>172</v>
      </c>
      <c r="C38" s="5" t="s">
        <v>37</v>
      </c>
      <c r="D38" s="5">
        <v>21</v>
      </c>
      <c r="E38" s="5" t="s">
        <v>23</v>
      </c>
      <c r="F38" s="5" t="s">
        <v>39</v>
      </c>
      <c r="G38" s="5" t="s">
        <v>25</v>
      </c>
      <c r="H38" s="5" t="s">
        <v>26</v>
      </c>
      <c r="I38" s="5" t="s">
        <v>173</v>
      </c>
      <c r="J38" s="5" t="s">
        <v>174</v>
      </c>
      <c r="K38" s="5" t="s">
        <v>29</v>
      </c>
      <c r="L38" s="5" t="s">
        <v>54</v>
      </c>
      <c r="M38" s="5">
        <v>95510</v>
      </c>
      <c r="N38" s="5" t="s">
        <v>31</v>
      </c>
      <c r="O38" s="5">
        <v>6811</v>
      </c>
      <c r="P38" s="5" t="s">
        <v>32</v>
      </c>
      <c r="Q38" s="5">
        <v>18</v>
      </c>
      <c r="R38" s="5">
        <v>4</v>
      </c>
      <c r="S38" s="5" t="s">
        <v>47</v>
      </c>
      <c r="T38" s="5" t="s">
        <v>96</v>
      </c>
      <c r="U38" s="5" t="s">
        <v>35</v>
      </c>
    </row>
    <row r="39" spans="1:21">
      <c r="A39" s="5">
        <v>9968</v>
      </c>
      <c r="B39" s="5" t="s">
        <v>175</v>
      </c>
      <c r="C39" s="5" t="s">
        <v>37</v>
      </c>
      <c r="D39" s="5">
        <v>58</v>
      </c>
      <c r="E39" s="5" t="s">
        <v>68</v>
      </c>
      <c r="F39" s="5" t="s">
        <v>39</v>
      </c>
      <c r="G39" s="5" t="s">
        <v>72</v>
      </c>
      <c r="H39" s="5" t="s">
        <v>26</v>
      </c>
      <c r="I39" s="5" t="s">
        <v>176</v>
      </c>
      <c r="J39" s="5" t="s">
        <v>177</v>
      </c>
      <c r="K39" s="5" t="s">
        <v>63</v>
      </c>
      <c r="L39" s="5" t="s">
        <v>30</v>
      </c>
      <c r="M39" s="5">
        <v>80325</v>
      </c>
      <c r="N39" s="5" t="s">
        <v>45</v>
      </c>
      <c r="O39" s="5">
        <v>6230</v>
      </c>
      <c r="P39" s="5" t="s">
        <v>32</v>
      </c>
      <c r="Q39" s="5">
        <v>5</v>
      </c>
      <c r="R39" s="5">
        <v>4</v>
      </c>
      <c r="S39" s="5" t="s">
        <v>46</v>
      </c>
      <c r="T39" s="5" t="s">
        <v>66</v>
      </c>
      <c r="U39" s="5" t="s">
        <v>57</v>
      </c>
    </row>
    <row r="40" spans="1:21">
      <c r="A40" s="5">
        <v>8029</v>
      </c>
      <c r="B40" s="5" t="s">
        <v>178</v>
      </c>
      <c r="C40" s="5" t="s">
        <v>22</v>
      </c>
      <c r="D40" s="5">
        <v>57</v>
      </c>
      <c r="E40" s="5" t="s">
        <v>68</v>
      </c>
      <c r="F40" s="5" t="s">
        <v>80</v>
      </c>
      <c r="G40" s="5" t="s">
        <v>121</v>
      </c>
      <c r="H40" s="5" t="s">
        <v>81</v>
      </c>
      <c r="I40" s="5" t="s">
        <v>179</v>
      </c>
      <c r="J40" s="5" t="s">
        <v>180</v>
      </c>
      <c r="K40" s="5" t="s">
        <v>111</v>
      </c>
      <c r="L40" s="5" t="s">
        <v>44</v>
      </c>
      <c r="M40" s="5">
        <v>34109</v>
      </c>
      <c r="N40" s="5" t="s">
        <v>45</v>
      </c>
      <c r="O40" s="5">
        <v>9232</v>
      </c>
      <c r="P40" s="5" t="s">
        <v>32</v>
      </c>
      <c r="Q40" s="5">
        <v>13</v>
      </c>
      <c r="R40" s="5">
        <v>3</v>
      </c>
      <c r="S40" s="5" t="s">
        <v>33</v>
      </c>
      <c r="T40" s="5" t="s">
        <v>34</v>
      </c>
      <c r="U40" s="5" t="s">
        <v>35</v>
      </c>
    </row>
    <row r="41" spans="1:21">
      <c r="A41" s="5">
        <v>8847</v>
      </c>
      <c r="B41" s="5" t="s">
        <v>181</v>
      </c>
      <c r="C41" s="5" t="s">
        <v>37</v>
      </c>
      <c r="D41" s="5">
        <v>41</v>
      </c>
      <c r="E41" s="5" t="s">
        <v>59</v>
      </c>
      <c r="F41" s="5" t="s">
        <v>80</v>
      </c>
      <c r="G41" s="5" t="s">
        <v>72</v>
      </c>
      <c r="H41" s="5" t="s">
        <v>26</v>
      </c>
      <c r="I41" s="5" t="s">
        <v>182</v>
      </c>
      <c r="J41" s="5" t="s">
        <v>183</v>
      </c>
      <c r="K41" s="5" t="s">
        <v>111</v>
      </c>
      <c r="L41" s="5" t="s">
        <v>54</v>
      </c>
      <c r="M41" s="5">
        <v>73330</v>
      </c>
      <c r="N41" s="5" t="s">
        <v>31</v>
      </c>
      <c r="O41" s="5">
        <v>2276</v>
      </c>
      <c r="P41" s="5" t="s">
        <v>65</v>
      </c>
      <c r="Q41" s="5">
        <v>5</v>
      </c>
      <c r="R41" s="5">
        <v>1</v>
      </c>
      <c r="S41" s="5" t="s">
        <v>46</v>
      </c>
      <c r="T41" s="5" t="s">
        <v>56</v>
      </c>
      <c r="U41" s="5" t="s">
        <v>57</v>
      </c>
    </row>
    <row r="42" spans="1:21">
      <c r="A42" s="5">
        <v>1955</v>
      </c>
      <c r="B42" s="5" t="s">
        <v>184</v>
      </c>
      <c r="C42" s="5" t="s">
        <v>22</v>
      </c>
      <c r="D42" s="5">
        <v>58</v>
      </c>
      <c r="E42" s="5" t="s">
        <v>68</v>
      </c>
      <c r="F42" s="5" t="s">
        <v>49</v>
      </c>
      <c r="G42" s="5" t="s">
        <v>50</v>
      </c>
      <c r="H42" s="5" t="s">
        <v>41</v>
      </c>
      <c r="I42" s="5" t="s">
        <v>185</v>
      </c>
      <c r="J42" s="5" t="s">
        <v>186</v>
      </c>
      <c r="K42" s="5" t="s">
        <v>63</v>
      </c>
      <c r="L42" s="5" t="s">
        <v>54</v>
      </c>
      <c r="M42" s="5">
        <v>46567</v>
      </c>
      <c r="N42" s="5" t="s">
        <v>64</v>
      </c>
      <c r="O42" s="5">
        <v>2825</v>
      </c>
      <c r="P42" s="5" t="s">
        <v>32</v>
      </c>
      <c r="Q42" s="5">
        <v>15</v>
      </c>
      <c r="R42" s="5">
        <v>3</v>
      </c>
      <c r="S42" s="5" t="s">
        <v>46</v>
      </c>
      <c r="T42" s="5" t="s">
        <v>96</v>
      </c>
      <c r="U42" s="5" t="s">
        <v>57</v>
      </c>
    </row>
    <row r="43" spans="1:21">
      <c r="A43" s="5">
        <v>4522</v>
      </c>
      <c r="B43" s="5" t="s">
        <v>187</v>
      </c>
      <c r="C43" s="5" t="s">
        <v>22</v>
      </c>
      <c r="D43" s="5">
        <v>36</v>
      </c>
      <c r="E43" s="5" t="s">
        <v>59</v>
      </c>
      <c r="F43" s="5" t="s">
        <v>24</v>
      </c>
      <c r="G43" s="5" t="s">
        <v>121</v>
      </c>
      <c r="H43" s="5" t="s">
        <v>26</v>
      </c>
      <c r="I43" s="5" t="s">
        <v>188</v>
      </c>
      <c r="J43" s="5" t="s">
        <v>189</v>
      </c>
      <c r="K43" s="5" t="s">
        <v>63</v>
      </c>
      <c r="L43" s="5" t="s">
        <v>44</v>
      </c>
      <c r="M43" s="5">
        <v>39795</v>
      </c>
      <c r="N43" s="5" t="s">
        <v>64</v>
      </c>
      <c r="O43" s="5">
        <v>1670</v>
      </c>
      <c r="P43" s="5" t="s">
        <v>46</v>
      </c>
      <c r="Q43" s="5">
        <v>0</v>
      </c>
      <c r="R43" s="5">
        <v>2</v>
      </c>
      <c r="S43" s="5" t="s">
        <v>47</v>
      </c>
      <c r="T43" s="5" t="s">
        <v>75</v>
      </c>
      <c r="U43" s="5" t="s">
        <v>46</v>
      </c>
    </row>
    <row r="44" spans="1:21">
      <c r="A44" s="5">
        <v>3078</v>
      </c>
      <c r="B44" s="5" t="s">
        <v>190</v>
      </c>
      <c r="C44" s="5" t="s">
        <v>22</v>
      </c>
      <c r="D44" s="5">
        <v>21</v>
      </c>
      <c r="E44" s="5" t="s">
        <v>23</v>
      </c>
      <c r="F44" s="5" t="s">
        <v>24</v>
      </c>
      <c r="G44" s="5" t="s">
        <v>25</v>
      </c>
      <c r="H44" s="5" t="s">
        <v>81</v>
      </c>
      <c r="I44" s="5" t="s">
        <v>191</v>
      </c>
      <c r="J44" s="5" t="s">
        <v>192</v>
      </c>
      <c r="K44" s="5" t="s">
        <v>63</v>
      </c>
      <c r="L44" s="5" t="s">
        <v>54</v>
      </c>
      <c r="M44" s="5">
        <v>59506</v>
      </c>
      <c r="N44" s="5" t="s">
        <v>64</v>
      </c>
      <c r="O44" s="5">
        <v>4428</v>
      </c>
      <c r="P44" s="5" t="s">
        <v>65</v>
      </c>
      <c r="Q44" s="5">
        <v>0</v>
      </c>
      <c r="R44" s="5">
        <v>1</v>
      </c>
      <c r="S44" s="5" t="s">
        <v>46</v>
      </c>
      <c r="T44" s="5" t="s">
        <v>75</v>
      </c>
      <c r="U44" s="5" t="s">
        <v>35</v>
      </c>
    </row>
    <row r="45" spans="1:21">
      <c r="A45" s="5">
        <v>6357</v>
      </c>
      <c r="B45" s="5" t="s">
        <v>193</v>
      </c>
      <c r="C45" s="5" t="s">
        <v>22</v>
      </c>
      <c r="D45" s="5">
        <v>46</v>
      </c>
      <c r="E45" s="5" t="s">
        <v>98</v>
      </c>
      <c r="F45" s="5" t="s">
        <v>49</v>
      </c>
      <c r="G45" s="5" t="s">
        <v>40</v>
      </c>
      <c r="H45" s="5" t="s">
        <v>81</v>
      </c>
      <c r="I45" s="5" t="s">
        <v>194</v>
      </c>
      <c r="J45" s="5" t="s">
        <v>195</v>
      </c>
      <c r="K45" s="5" t="s">
        <v>63</v>
      </c>
      <c r="L45" s="5" t="s">
        <v>54</v>
      </c>
      <c r="M45" s="5">
        <v>49058</v>
      </c>
      <c r="N45" s="5" t="s">
        <v>45</v>
      </c>
      <c r="O45" s="5">
        <v>4396</v>
      </c>
      <c r="P45" s="5" t="s">
        <v>46</v>
      </c>
      <c r="Q45" s="5">
        <v>5</v>
      </c>
      <c r="R45" s="5">
        <v>1</v>
      </c>
      <c r="S45" s="5" t="s">
        <v>46</v>
      </c>
      <c r="T45" s="5" t="s">
        <v>75</v>
      </c>
      <c r="U45" s="5" t="s">
        <v>46</v>
      </c>
    </row>
    <row r="46" spans="1:21">
      <c r="A46" s="5">
        <v>7951</v>
      </c>
      <c r="B46" s="5" t="s">
        <v>196</v>
      </c>
      <c r="C46" s="5" t="s">
        <v>22</v>
      </c>
      <c r="D46" s="5">
        <v>36</v>
      </c>
      <c r="E46" s="5" t="s">
        <v>59</v>
      </c>
      <c r="F46" s="5" t="s">
        <v>80</v>
      </c>
      <c r="G46" s="5" t="s">
        <v>50</v>
      </c>
      <c r="H46" s="5" t="s">
        <v>81</v>
      </c>
      <c r="I46" s="5" t="s">
        <v>197</v>
      </c>
      <c r="J46" s="5" t="s">
        <v>198</v>
      </c>
      <c r="K46" s="5" t="s">
        <v>63</v>
      </c>
      <c r="L46" s="5" t="s">
        <v>30</v>
      </c>
      <c r="M46" s="5">
        <v>98612</v>
      </c>
      <c r="N46" s="5" t="s">
        <v>64</v>
      </c>
      <c r="O46" s="5">
        <v>1168</v>
      </c>
      <c r="P46" s="5" t="s">
        <v>46</v>
      </c>
      <c r="Q46" s="5">
        <v>9</v>
      </c>
      <c r="R46" s="5">
        <v>2</v>
      </c>
      <c r="S46" s="5" t="s">
        <v>47</v>
      </c>
      <c r="T46" s="5" t="s">
        <v>34</v>
      </c>
      <c r="U46" s="5" t="s">
        <v>35</v>
      </c>
    </row>
    <row r="47" spans="1:21">
      <c r="A47" s="5">
        <v>9228</v>
      </c>
      <c r="B47" s="5" t="s">
        <v>199</v>
      </c>
      <c r="C47" s="5" t="s">
        <v>37</v>
      </c>
      <c r="D47" s="5">
        <v>41</v>
      </c>
      <c r="E47" s="5" t="s">
        <v>59</v>
      </c>
      <c r="F47" s="5" t="s">
        <v>102</v>
      </c>
      <c r="G47" s="5" t="s">
        <v>72</v>
      </c>
      <c r="H47" s="5" t="s">
        <v>41</v>
      </c>
      <c r="I47" s="5" t="s">
        <v>200</v>
      </c>
      <c r="J47" s="5" t="s">
        <v>201</v>
      </c>
      <c r="K47" s="5" t="s">
        <v>111</v>
      </c>
      <c r="L47" s="5" t="s">
        <v>44</v>
      </c>
      <c r="M47" s="5">
        <v>38201</v>
      </c>
      <c r="N47" s="5" t="s">
        <v>64</v>
      </c>
      <c r="O47" s="5">
        <v>7111</v>
      </c>
      <c r="P47" s="5" t="s">
        <v>32</v>
      </c>
      <c r="Q47" s="5">
        <v>8</v>
      </c>
      <c r="R47" s="5">
        <v>4</v>
      </c>
      <c r="S47" s="5" t="s">
        <v>33</v>
      </c>
      <c r="T47" s="5" t="s">
        <v>75</v>
      </c>
      <c r="U47" s="5" t="s">
        <v>46</v>
      </c>
    </row>
    <row r="48" spans="1:21">
      <c r="A48" s="5">
        <v>8988</v>
      </c>
      <c r="B48" s="5" t="s">
        <v>202</v>
      </c>
      <c r="C48" s="5" t="s">
        <v>37</v>
      </c>
      <c r="D48" s="5">
        <v>25</v>
      </c>
      <c r="E48" s="5" t="s">
        <v>23</v>
      </c>
      <c r="F48" s="5" t="s">
        <v>24</v>
      </c>
      <c r="G48" s="5" t="s">
        <v>50</v>
      </c>
      <c r="H48" s="5" t="s">
        <v>51</v>
      </c>
      <c r="I48" s="5" t="s">
        <v>203</v>
      </c>
      <c r="J48" s="5" t="s">
        <v>204</v>
      </c>
      <c r="K48" s="5" t="s">
        <v>111</v>
      </c>
      <c r="L48" s="5" t="s">
        <v>44</v>
      </c>
      <c r="M48" s="5">
        <v>92919</v>
      </c>
      <c r="N48" s="5" t="s">
        <v>55</v>
      </c>
      <c r="O48" s="5">
        <v>9497</v>
      </c>
      <c r="P48" s="5" t="s">
        <v>32</v>
      </c>
      <c r="Q48" s="5">
        <v>7</v>
      </c>
      <c r="R48" s="5">
        <v>2</v>
      </c>
      <c r="S48" s="5" t="s">
        <v>46</v>
      </c>
      <c r="T48" s="5" t="s">
        <v>75</v>
      </c>
      <c r="U48" s="5" t="s">
        <v>57</v>
      </c>
    </row>
    <row r="49" spans="1:21">
      <c r="A49" s="5">
        <v>1952</v>
      </c>
      <c r="B49" s="5" t="s">
        <v>205</v>
      </c>
      <c r="C49" s="5" t="s">
        <v>22</v>
      </c>
      <c r="D49" s="5">
        <v>29</v>
      </c>
      <c r="E49" s="5" t="s">
        <v>38</v>
      </c>
      <c r="F49" s="5" t="s">
        <v>102</v>
      </c>
      <c r="G49" s="5" t="s">
        <v>25</v>
      </c>
      <c r="H49" s="5" t="s">
        <v>41</v>
      </c>
      <c r="I49" s="5" t="s">
        <v>206</v>
      </c>
      <c r="J49" s="5" t="s">
        <v>207</v>
      </c>
      <c r="K49" s="5" t="s">
        <v>29</v>
      </c>
      <c r="L49" s="5" t="s">
        <v>54</v>
      </c>
      <c r="M49" s="5">
        <v>45188</v>
      </c>
      <c r="N49" s="5" t="s">
        <v>64</v>
      </c>
      <c r="O49" s="5">
        <v>9591</v>
      </c>
      <c r="P49" s="5" t="s">
        <v>65</v>
      </c>
      <c r="Q49" s="5">
        <v>18</v>
      </c>
      <c r="R49" s="5">
        <v>3</v>
      </c>
      <c r="S49" s="5" t="s">
        <v>33</v>
      </c>
      <c r="T49" s="5" t="s">
        <v>75</v>
      </c>
      <c r="U49" s="5" t="s">
        <v>46</v>
      </c>
    </row>
    <row r="50" spans="1:21">
      <c r="A50" s="5">
        <v>5760</v>
      </c>
      <c r="B50" s="5" t="s">
        <v>208</v>
      </c>
      <c r="C50" s="5" t="s">
        <v>22</v>
      </c>
      <c r="D50" s="5">
        <v>59</v>
      </c>
      <c r="E50" s="5" t="s">
        <v>68</v>
      </c>
      <c r="F50" s="5" t="s">
        <v>49</v>
      </c>
      <c r="G50" s="5" t="s">
        <v>40</v>
      </c>
      <c r="H50" s="5" t="s">
        <v>26</v>
      </c>
      <c r="I50" s="5" t="s">
        <v>209</v>
      </c>
      <c r="J50" s="5" t="s">
        <v>210</v>
      </c>
      <c r="K50" s="5" t="s">
        <v>29</v>
      </c>
      <c r="L50" s="5" t="s">
        <v>44</v>
      </c>
      <c r="M50" s="5">
        <v>34927</v>
      </c>
      <c r="N50" s="5" t="s">
        <v>55</v>
      </c>
      <c r="O50" s="5">
        <v>6996</v>
      </c>
      <c r="P50" s="5" t="s">
        <v>65</v>
      </c>
      <c r="Q50" s="5">
        <v>16</v>
      </c>
      <c r="R50" s="5">
        <v>1</v>
      </c>
      <c r="S50" s="5" t="s">
        <v>47</v>
      </c>
      <c r="T50" s="5" t="s">
        <v>34</v>
      </c>
      <c r="U50" s="5" t="s">
        <v>35</v>
      </c>
    </row>
    <row r="51" spans="1:21">
      <c r="A51" s="5">
        <v>5742</v>
      </c>
      <c r="B51" s="5" t="s">
        <v>211</v>
      </c>
      <c r="C51" s="5" t="s">
        <v>22</v>
      </c>
      <c r="D51" s="5">
        <v>27</v>
      </c>
      <c r="E51" s="5" t="s">
        <v>38</v>
      </c>
      <c r="F51" s="5" t="s">
        <v>24</v>
      </c>
      <c r="G51" s="5" t="s">
        <v>50</v>
      </c>
      <c r="H51" s="5" t="s">
        <v>60</v>
      </c>
      <c r="I51" s="5" t="s">
        <v>212</v>
      </c>
      <c r="J51" s="5" t="s">
        <v>213</v>
      </c>
      <c r="K51" s="5" t="s">
        <v>29</v>
      </c>
      <c r="L51" s="5" t="s">
        <v>44</v>
      </c>
      <c r="M51" s="5">
        <v>33183</v>
      </c>
      <c r="N51" s="5" t="s">
        <v>64</v>
      </c>
      <c r="O51" s="5">
        <v>1659</v>
      </c>
      <c r="P51" s="5" t="s">
        <v>46</v>
      </c>
      <c r="Q51" s="5">
        <v>11</v>
      </c>
      <c r="R51" s="5">
        <v>1</v>
      </c>
      <c r="S51" s="5" t="s">
        <v>33</v>
      </c>
      <c r="T51" s="5" t="s">
        <v>66</v>
      </c>
      <c r="U51" s="5" t="s">
        <v>46</v>
      </c>
    </row>
    <row r="56" spans="1:21" ht="15">
      <c r="Q56"/>
      <c r="R56"/>
      <c r="S56"/>
    </row>
    <row r="57" spans="1:21" ht="15">
      <c r="Q57" s="7"/>
      <c r="R57" s="8"/>
      <c r="S57"/>
    </row>
    <row r="58" spans="1:21" ht="15">
      <c r="Q58" s="7"/>
      <c r="R58" s="8"/>
      <c r="S58"/>
    </row>
    <row r="59" spans="1:21" ht="15">
      <c r="Q59" s="7"/>
      <c r="R59" s="8"/>
      <c r="S59"/>
    </row>
    <row r="60" spans="1:21" ht="15">
      <c r="O60"/>
      <c r="Q60" s="7"/>
      <c r="R60" s="8"/>
      <c r="S60"/>
    </row>
    <row r="61" spans="1:21" ht="15">
      <c r="O61"/>
      <c r="Q61" s="7"/>
      <c r="R61" s="8"/>
      <c r="S61"/>
    </row>
    <row r="62" spans="1:21" ht="15">
      <c r="O62"/>
      <c r="Q62" s="7"/>
      <c r="R62" s="8"/>
      <c r="S62"/>
    </row>
    <row r="63" spans="1:21" ht="15">
      <c r="O63"/>
      <c r="Q63"/>
      <c r="R63"/>
      <c r="S63"/>
    </row>
    <row r="64" spans="1:21" ht="15">
      <c r="O64"/>
      <c r="Q64"/>
      <c r="R64"/>
      <c r="S64"/>
    </row>
    <row r="65" spans="13:19" ht="15">
      <c r="O65"/>
      <c r="Q65"/>
      <c r="R65"/>
      <c r="S65"/>
    </row>
    <row r="66" spans="13:19" ht="15">
      <c r="O66"/>
      <c r="Q66"/>
      <c r="R66"/>
      <c r="S66"/>
    </row>
    <row r="67" spans="13:19" ht="15">
      <c r="M67"/>
      <c r="N67"/>
      <c r="O67"/>
      <c r="Q67"/>
      <c r="R67"/>
      <c r="S67"/>
    </row>
    <row r="68" spans="13:19" ht="15">
      <c r="M68"/>
      <c r="N68"/>
      <c r="O68"/>
      <c r="Q68"/>
      <c r="R68"/>
      <c r="S68"/>
    </row>
    <row r="69" spans="13:19" ht="15">
      <c r="M69"/>
      <c r="N69"/>
      <c r="O69"/>
      <c r="Q69"/>
      <c r="R69"/>
      <c r="S69"/>
    </row>
    <row r="70" spans="13:19" ht="15">
      <c r="M70"/>
      <c r="N70"/>
      <c r="O70"/>
      <c r="Q70"/>
      <c r="R70"/>
      <c r="S70"/>
    </row>
    <row r="71" spans="13:19" ht="15">
      <c r="M71"/>
      <c r="N71"/>
      <c r="O71"/>
      <c r="Q71"/>
      <c r="R71"/>
      <c r="S71"/>
    </row>
    <row r="72" spans="13:19" ht="15">
      <c r="M72"/>
      <c r="N72"/>
      <c r="O72"/>
      <c r="Q72"/>
      <c r="R72"/>
      <c r="S72"/>
    </row>
    <row r="73" spans="13:19" ht="15">
      <c r="M73"/>
      <c r="N73"/>
      <c r="O73"/>
      <c r="Q73"/>
      <c r="R73"/>
      <c r="S73"/>
    </row>
    <row r="74" spans="13:19" ht="15">
      <c r="M74"/>
      <c r="N74"/>
      <c r="O74"/>
    </row>
    <row r="75" spans="13:19" ht="15">
      <c r="M75"/>
      <c r="N75"/>
      <c r="O75"/>
    </row>
    <row r="76" spans="13:19" ht="15">
      <c r="M76"/>
      <c r="N76"/>
      <c r="O76"/>
    </row>
    <row r="77" spans="13:19" ht="15">
      <c r="M77"/>
      <c r="N77"/>
      <c r="O77"/>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AC73"/>
  <sheetViews>
    <sheetView topLeftCell="Q1" zoomScale="80" zoomScaleNormal="80" workbookViewId="0">
      <selection activeCell="K29" sqref="K29"/>
    </sheetView>
  </sheetViews>
  <sheetFormatPr defaultRowHeight="15"/>
  <cols>
    <col min="1" max="1" width="4.7109375" customWidth="1"/>
    <col min="2" max="2" width="15.85546875" style="9" customWidth="1"/>
    <col min="3" max="3" width="20.5703125" style="9" customWidth="1"/>
    <col min="4" max="4" width="4.7109375" style="9" customWidth="1"/>
    <col min="5" max="5" width="15.85546875" style="9" customWidth="1"/>
    <col min="6" max="6" width="15.5703125" style="9" customWidth="1"/>
    <col min="7" max="7" width="22.140625" style="9" customWidth="1"/>
    <col min="8" max="8" width="20.5703125" style="9" customWidth="1"/>
    <col min="9" max="9" width="19.28515625" style="9" customWidth="1"/>
    <col min="10" max="10" width="6" style="9" customWidth="1"/>
    <col min="11" max="11" width="13.140625" style="9" customWidth="1"/>
    <col min="12" max="12" width="4.7109375" style="9" customWidth="1"/>
    <col min="13" max="13" width="15.85546875" style="9" customWidth="1"/>
    <col min="14" max="14" width="20.5703125" style="9" customWidth="1"/>
    <col min="15" max="15" width="4.7109375" customWidth="1"/>
    <col min="16" max="16" width="17.140625" style="9" customWidth="1"/>
    <col min="17" max="17" width="20.5703125" style="9" customWidth="1"/>
    <col min="18" max="18" width="4.7109375" customWidth="1"/>
    <col min="19" max="19" width="15.85546875" style="9" customWidth="1"/>
    <col min="20" max="20" width="20.5703125" style="9" customWidth="1"/>
    <col min="21" max="21" width="4.7109375" customWidth="1"/>
    <col min="22" max="22" width="14.140625" customWidth="1"/>
    <col min="23" max="23" width="29.5703125" customWidth="1"/>
    <col min="24" max="24" width="15.28515625" customWidth="1"/>
    <col min="25" max="25" width="14.140625" style="4" customWidth="1"/>
    <col min="26" max="26" width="26" style="4" customWidth="1"/>
    <col min="27" max="27" width="28.5703125" customWidth="1"/>
  </cols>
  <sheetData>
    <row r="2" spans="2:26">
      <c r="B2" s="21" t="s">
        <v>217</v>
      </c>
      <c r="C2" s="21"/>
      <c r="E2" s="21" t="s">
        <v>220</v>
      </c>
      <c r="F2" s="21"/>
      <c r="G2" s="21"/>
      <c r="H2" s="21" t="s">
        <v>222</v>
      </c>
      <c r="I2" s="21"/>
      <c r="J2" s="21"/>
      <c r="K2" s="21"/>
      <c r="M2" s="21" t="s">
        <v>223</v>
      </c>
      <c r="N2" s="21"/>
      <c r="P2" s="13" t="s">
        <v>19</v>
      </c>
      <c r="Q2" s="13"/>
      <c r="S2" s="21" t="s">
        <v>226</v>
      </c>
      <c r="T2" s="21"/>
      <c r="V2" s="21" t="s">
        <v>227</v>
      </c>
      <c r="W2" s="21"/>
      <c r="X2" s="20"/>
    </row>
    <row r="4" spans="2:26">
      <c r="B4" s="10" t="s">
        <v>214</v>
      </c>
      <c r="C4" s="9" t="s">
        <v>216</v>
      </c>
      <c r="E4" s="10" t="s">
        <v>214</v>
      </c>
      <c r="F4" s="9" t="s">
        <v>219</v>
      </c>
      <c r="G4" s="9" t="s">
        <v>224</v>
      </c>
      <c r="H4" s="10" t="s">
        <v>216</v>
      </c>
      <c r="I4" s="10" t="s">
        <v>221</v>
      </c>
      <c r="M4" s="10" t="s">
        <v>214</v>
      </c>
      <c r="N4" s="9" t="s">
        <v>216</v>
      </c>
      <c r="P4" s="10" t="s">
        <v>214</v>
      </c>
      <c r="Q4" s="9" t="s">
        <v>216</v>
      </c>
      <c r="S4" s="10" t="s">
        <v>214</v>
      </c>
      <c r="T4" s="9" t="s">
        <v>216</v>
      </c>
      <c r="V4" s="6" t="s">
        <v>214</v>
      </c>
      <c r="W4" t="s">
        <v>228</v>
      </c>
      <c r="Y4"/>
      <c r="Z4"/>
    </row>
    <row r="5" spans="2:26">
      <c r="B5" s="11" t="s">
        <v>63</v>
      </c>
      <c r="C5" s="12">
        <v>17</v>
      </c>
      <c r="E5" s="11" t="s">
        <v>121</v>
      </c>
      <c r="F5" s="12">
        <v>167041</v>
      </c>
      <c r="G5" s="12">
        <v>28</v>
      </c>
      <c r="H5" s="10" t="s">
        <v>214</v>
      </c>
      <c r="I5" s="9" t="s">
        <v>22</v>
      </c>
      <c r="J5" s="9" t="s">
        <v>37</v>
      </c>
      <c r="K5" s="9" t="s">
        <v>215</v>
      </c>
      <c r="M5" s="11" t="s">
        <v>44</v>
      </c>
      <c r="N5" s="12">
        <v>23</v>
      </c>
      <c r="P5" s="11" t="s">
        <v>75</v>
      </c>
      <c r="Q5" s="12">
        <v>12</v>
      </c>
      <c r="S5" s="11" t="s">
        <v>39</v>
      </c>
      <c r="T5" s="12">
        <v>14</v>
      </c>
      <c r="V5" s="7" t="s">
        <v>26</v>
      </c>
      <c r="W5" s="18">
        <v>2.5833333333333335</v>
      </c>
      <c r="Y5" s="7"/>
      <c r="Z5" s="8"/>
    </row>
    <row r="6" spans="2:26">
      <c r="B6" s="11" t="s">
        <v>29</v>
      </c>
      <c r="C6" s="12">
        <v>20</v>
      </c>
      <c r="E6" s="11" t="s">
        <v>40</v>
      </c>
      <c r="F6" s="12">
        <v>613842</v>
      </c>
      <c r="G6" s="12">
        <v>110</v>
      </c>
      <c r="H6" s="11" t="s">
        <v>23</v>
      </c>
      <c r="I6" s="12">
        <v>6</v>
      </c>
      <c r="J6" s="12">
        <v>3</v>
      </c>
      <c r="K6" s="12">
        <v>9</v>
      </c>
      <c r="M6" s="11" t="s">
        <v>30</v>
      </c>
      <c r="N6" s="12">
        <v>8</v>
      </c>
      <c r="P6" s="11" t="s">
        <v>34</v>
      </c>
      <c r="Q6" s="12">
        <v>11</v>
      </c>
      <c r="S6" s="11" t="s">
        <v>24</v>
      </c>
      <c r="T6" s="12">
        <v>10</v>
      </c>
      <c r="V6" s="7" t="s">
        <v>41</v>
      </c>
      <c r="W6" s="18">
        <v>3.3</v>
      </c>
      <c r="Y6" s="7"/>
      <c r="Z6" s="8"/>
    </row>
    <row r="7" spans="2:26">
      <c r="B7" s="11" t="s">
        <v>111</v>
      </c>
      <c r="C7" s="12">
        <v>13</v>
      </c>
      <c r="E7" s="11" t="s">
        <v>72</v>
      </c>
      <c r="F7" s="12">
        <v>633594</v>
      </c>
      <c r="G7" s="12">
        <v>104</v>
      </c>
      <c r="H7" s="11" t="s">
        <v>38</v>
      </c>
      <c r="I7" s="12">
        <v>7</v>
      </c>
      <c r="J7" s="12">
        <v>6</v>
      </c>
      <c r="K7" s="12">
        <v>13</v>
      </c>
      <c r="M7" s="11" t="s">
        <v>54</v>
      </c>
      <c r="N7" s="12">
        <v>19</v>
      </c>
      <c r="P7" s="11" t="s">
        <v>96</v>
      </c>
      <c r="Q7" s="12">
        <v>7</v>
      </c>
      <c r="S7" s="11" t="s">
        <v>102</v>
      </c>
      <c r="T7" s="12">
        <v>7</v>
      </c>
      <c r="V7" s="7" t="s">
        <v>81</v>
      </c>
      <c r="W7" s="18">
        <v>2.25</v>
      </c>
      <c r="Y7" s="7"/>
      <c r="Z7" s="8"/>
    </row>
    <row r="8" spans="2:26">
      <c r="B8" s="11" t="s">
        <v>215</v>
      </c>
      <c r="C8" s="12">
        <v>50</v>
      </c>
      <c r="E8" s="11" t="s">
        <v>50</v>
      </c>
      <c r="F8" s="12">
        <v>959266</v>
      </c>
      <c r="G8" s="12">
        <v>123</v>
      </c>
      <c r="H8" s="11" t="s">
        <v>59</v>
      </c>
      <c r="I8" s="12">
        <v>5</v>
      </c>
      <c r="J8" s="12">
        <v>7</v>
      </c>
      <c r="K8" s="12">
        <v>12</v>
      </c>
      <c r="M8" s="11" t="s">
        <v>215</v>
      </c>
      <c r="N8" s="12">
        <v>50</v>
      </c>
      <c r="P8" s="11" t="s">
        <v>56</v>
      </c>
      <c r="Q8" s="12">
        <v>11</v>
      </c>
      <c r="S8" s="11" t="s">
        <v>80</v>
      </c>
      <c r="T8" s="12">
        <v>10</v>
      </c>
      <c r="V8" s="7" t="s">
        <v>51</v>
      </c>
      <c r="W8" s="18">
        <v>2.3636363636363638</v>
      </c>
      <c r="Y8" s="7"/>
      <c r="Z8" s="8"/>
    </row>
    <row r="9" spans="2:26">
      <c r="E9" s="11" t="s">
        <v>25</v>
      </c>
      <c r="F9" s="12">
        <v>731170</v>
      </c>
      <c r="G9" s="12">
        <v>122</v>
      </c>
      <c r="H9" s="11" t="s">
        <v>98</v>
      </c>
      <c r="I9" s="12">
        <v>4</v>
      </c>
      <c r="J9" s="12">
        <v>3</v>
      </c>
      <c r="K9" s="12">
        <v>7</v>
      </c>
      <c r="P9" s="11" t="s">
        <v>66</v>
      </c>
      <c r="Q9" s="12">
        <v>9</v>
      </c>
      <c r="S9" s="11" t="s">
        <v>49</v>
      </c>
      <c r="T9" s="12">
        <v>9</v>
      </c>
      <c r="V9" s="7" t="s">
        <v>60</v>
      </c>
      <c r="W9" s="18">
        <v>2.5555555555555554</v>
      </c>
      <c r="Y9" s="7"/>
      <c r="Z9" s="8"/>
    </row>
    <row r="10" spans="2:26">
      <c r="E10" s="11" t="s">
        <v>215</v>
      </c>
      <c r="F10" s="12">
        <v>3104913</v>
      </c>
      <c r="G10" s="12">
        <v>487</v>
      </c>
      <c r="H10" s="11" t="s">
        <v>68</v>
      </c>
      <c r="I10" s="12">
        <v>4</v>
      </c>
      <c r="J10" s="12">
        <v>5</v>
      </c>
      <c r="K10" s="12">
        <v>9</v>
      </c>
      <c r="P10" s="11" t="s">
        <v>215</v>
      </c>
      <c r="Q10" s="12">
        <v>50</v>
      </c>
      <c r="S10" s="11" t="s">
        <v>215</v>
      </c>
      <c r="T10" s="12">
        <v>50</v>
      </c>
      <c r="V10" s="7" t="s">
        <v>215</v>
      </c>
      <c r="W10" s="18">
        <v>2.62</v>
      </c>
      <c r="Y10" s="7"/>
      <c r="Z10" s="8"/>
    </row>
    <row r="11" spans="2:26">
      <c r="B11" s="11" t="s">
        <v>63</v>
      </c>
      <c r="C11" s="9">
        <f>IFERROR(GETPIVOTDATA("full name", $B$4, "Employment Status", "Contract"), "0")</f>
        <v>17</v>
      </c>
      <c r="H11" s="11" t="s">
        <v>215</v>
      </c>
      <c r="I11" s="12">
        <v>26</v>
      </c>
      <c r="J11" s="12">
        <v>24</v>
      </c>
      <c r="K11" s="12">
        <v>50</v>
      </c>
      <c r="M11" s="11" t="s">
        <v>44</v>
      </c>
      <c r="N11" s="9">
        <f>IFERROR(GETPIVOTDATA("Full name", $M$4, "Work Location", "Branch Office"), "0")</f>
        <v>23</v>
      </c>
      <c r="Y11"/>
      <c r="Z11"/>
    </row>
    <row r="12" spans="2:26">
      <c r="B12" s="11" t="s">
        <v>29</v>
      </c>
      <c r="C12" s="9">
        <f>IFERROR(GETPIVOTDATA("full name", $B$4, "Employment Status", "Full-time"), "0")</f>
        <v>20</v>
      </c>
      <c r="M12" s="11" t="s">
        <v>30</v>
      </c>
      <c r="N12" s="9">
        <f>IFERROR(GETPIVOTDATA("full name", $M$4, "work location", "head office"), "0")</f>
        <v>8</v>
      </c>
      <c r="Y12"/>
      <c r="Z12"/>
    </row>
    <row r="13" spans="2:26">
      <c r="B13" s="11" t="s">
        <v>111</v>
      </c>
      <c r="C13" s="9">
        <f>IFERROR(GETPIVOTDATA("full name", $B$4, "Employment Status", "Part-Time"), "0")</f>
        <v>13</v>
      </c>
      <c r="E13" s="11" t="s">
        <v>121</v>
      </c>
      <c r="F13" s="9">
        <f>IFERROR(GETPIVOTDATA("Salary", $E$4, "Job Title", "Analyst"), "0")</f>
        <v>167041</v>
      </c>
      <c r="G13" s="9">
        <f>IFERROR(GETPIVOTDATA("sum of leave taken", $E$4, "JOB TITLE", "ANALYST"), "0")</f>
        <v>28</v>
      </c>
      <c r="M13" s="11" t="s">
        <v>54</v>
      </c>
      <c r="N13" s="9">
        <f>IFERROR(GETPIVOTDATA("full name", $M$4, "work location", "remote"), "0")</f>
        <v>19</v>
      </c>
      <c r="P13" s="11" t="s">
        <v>75</v>
      </c>
      <c r="Q13" s="9">
        <f>IFERROR(GETPIVOTDATA("full name", $P$4, "skills", "communication"), "0")</f>
        <v>12</v>
      </c>
      <c r="S13" s="11" t="s">
        <v>39</v>
      </c>
      <c r="T13" s="9">
        <f>IFERROR(GETPIVOTDATA("full name", $T$4, "region", "central"), "0")</f>
        <v>14</v>
      </c>
      <c r="V13" s="7"/>
      <c r="Y13"/>
      <c r="Z13"/>
    </row>
    <row r="14" spans="2:26">
      <c r="B14" s="11" t="s">
        <v>218</v>
      </c>
      <c r="C14" s="9">
        <f>SUM(C11:C13)</f>
        <v>50</v>
      </c>
      <c r="E14" s="11" t="s">
        <v>40</v>
      </c>
      <c r="F14" s="9">
        <f>IFERROR(GETPIVOTDATA("Salary", $E$4, "Job Title", "Designer"), "0")</f>
        <v>613842</v>
      </c>
      <c r="G14" s="9">
        <f>IFERROR(GETPIVOTDATA("SUM OF LEAVE TAKEN", $E$4, "JOB TITLE", "DESIGNER"), "0")</f>
        <v>110</v>
      </c>
      <c r="H14" s="11" t="s">
        <v>23</v>
      </c>
      <c r="I14" s="9">
        <f>IFERROR(GETPIVOTDATA("FULL NAME", $H$4, "AGE RANGE", "18-25" ), "0")</f>
        <v>9</v>
      </c>
      <c r="M14" s="11" t="s">
        <v>218</v>
      </c>
      <c r="N14" s="9">
        <f>SUM(N11:N13)</f>
        <v>50</v>
      </c>
      <c r="O14" s="9"/>
      <c r="P14" s="11" t="s">
        <v>34</v>
      </c>
      <c r="Q14" s="9">
        <f>IFERROR(GETPIVOTDATA("full name", $P$4, "skills", "design"), "0")</f>
        <v>11</v>
      </c>
      <c r="S14" s="11" t="s">
        <v>24</v>
      </c>
      <c r="T14" s="9">
        <f>IFERROR(GETPIVOTDATA("full name", $T$4, "region", "east"), "0")</f>
        <v>10</v>
      </c>
      <c r="V14" s="7"/>
      <c r="Y14"/>
      <c r="Z14"/>
    </row>
    <row r="15" spans="2:26">
      <c r="E15" s="11" t="s">
        <v>72</v>
      </c>
      <c r="F15" s="9">
        <f>IFERROR(GETPIVOTDATA("Salary", $E$4, "Job Title", "Developer"), "0")</f>
        <v>633594</v>
      </c>
      <c r="G15" s="9">
        <f>IFERROR(GETPIVOTDATA("SUM OF LEAVE TAKEN", $E$4, "JOB TITLE", "DEVELOPER"), "0")</f>
        <v>104</v>
      </c>
      <c r="H15" s="11" t="s">
        <v>38</v>
      </c>
      <c r="I15" s="9">
        <f>IFERROR(GETPIVOTDATA("FULL NAME", $H$4, "AGE RANGE", "26-35" ), "0")</f>
        <v>13</v>
      </c>
      <c r="P15" s="11" t="s">
        <v>96</v>
      </c>
      <c r="Q15" s="9">
        <f>IFERROR(GETPIVOTDATA("full name", $P$4, "skills", "excel"), "0")</f>
        <v>7</v>
      </c>
      <c r="S15" s="11" t="s">
        <v>102</v>
      </c>
      <c r="T15" s="9">
        <f>IFERROR(GETPIVOTDATA("full name", $T$4, "region", "north"), "0")</f>
        <v>7</v>
      </c>
      <c r="V15" s="7"/>
      <c r="Y15"/>
      <c r="Z15"/>
    </row>
    <row r="16" spans="2:26">
      <c r="E16" s="11" t="s">
        <v>50</v>
      </c>
      <c r="F16" s="9">
        <f>IFERROR(GETPIVOTDATA("Salary", $E$4, "Job Title", "HR Specialist"), "0")</f>
        <v>959266</v>
      </c>
      <c r="G16" s="9">
        <f>IFERROR(GETPIVOTDATA("SUM OF LEAVE TAKEN", $E$4, "JOB TITLE", "HR SPECIALIST"), "0")</f>
        <v>123</v>
      </c>
      <c r="H16" s="11" t="s">
        <v>59</v>
      </c>
      <c r="I16" s="9">
        <f>IFERROR(GETPIVOTDATA("FULL NAME", $H$4, "AGE RANGE", "36-45" ), "0")</f>
        <v>12</v>
      </c>
      <c r="P16" s="11" t="s">
        <v>56</v>
      </c>
      <c r="Q16" s="9">
        <f>IFERROR(GETPIVOTDATA("full name", $P$4, "skills", "management"), "0")</f>
        <v>11</v>
      </c>
      <c r="S16" s="11" t="s">
        <v>80</v>
      </c>
      <c r="T16" s="9">
        <f>IFERROR(GETPIVOTDATA("full name", $T$4, "region", "south"), "0")</f>
        <v>10</v>
      </c>
      <c r="V16" s="7"/>
      <c r="Y16"/>
      <c r="Z16"/>
    </row>
    <row r="17" spans="5:29">
      <c r="E17" s="11" t="s">
        <v>25</v>
      </c>
      <c r="F17" s="9">
        <f>IFERROR(GETPIVOTDATA("Salary", $E$4, "Job Title", "Manager"), "0")</f>
        <v>731170</v>
      </c>
      <c r="G17" s="9">
        <f>IFERROR(GETPIVOTDATA("SUM OF LEAVE TAKEN", $E$4, "JOB TITLE", "MANAGER"), "0")</f>
        <v>122</v>
      </c>
      <c r="H17" s="11" t="s">
        <v>98</v>
      </c>
      <c r="I17" s="9">
        <f>IFERROR(GETPIVOTDATA("FULL NAME", $H$4, "AGE RANGE", "46-55" ), "0")</f>
        <v>7</v>
      </c>
      <c r="M17" s="14">
        <f>SUM(N11)/SUM($N$11:$N$13)</f>
        <v>0.46</v>
      </c>
      <c r="N17" s="15">
        <f>1 - M17</f>
        <v>0.54</v>
      </c>
      <c r="P17" s="11" t="s">
        <v>66</v>
      </c>
      <c r="Q17" s="9">
        <f>IFERROR(GETPIVOTDATA("full name", $P$4, "skills", "python"), "0")</f>
        <v>9</v>
      </c>
      <c r="S17" s="11" t="s">
        <v>49</v>
      </c>
      <c r="T17" s="9">
        <f>IFERROR(GETPIVOTDATA("full name", $T$4, "region", "west"), "0")</f>
        <v>9</v>
      </c>
      <c r="V17" s="7"/>
      <c r="Y17"/>
      <c r="Z17"/>
    </row>
    <row r="18" spans="5:29">
      <c r="E18" s="9" t="s">
        <v>225</v>
      </c>
      <c r="F18" s="9">
        <f>SUM(F13:F17)</f>
        <v>3104913</v>
      </c>
      <c r="G18" s="9">
        <f>SUM(G13:G17)</f>
        <v>487</v>
      </c>
      <c r="H18" s="11" t="s">
        <v>68</v>
      </c>
      <c r="I18" s="9">
        <f>IFERROR(GETPIVOTDATA("FULL NAME", $H$4, "AGE RANGE", "56 &lt;" ), "0")</f>
        <v>9</v>
      </c>
      <c r="M18" s="14">
        <f>SUM(N12)/SUM($N$11:$N$13)</f>
        <v>0.16</v>
      </c>
      <c r="N18" s="15">
        <f>1 - M18</f>
        <v>0.84</v>
      </c>
      <c r="P18" s="11" t="s">
        <v>218</v>
      </c>
      <c r="Q18" s="9">
        <f>SUM(Q13:Q17)</f>
        <v>50</v>
      </c>
      <c r="S18" s="11" t="s">
        <v>218</v>
      </c>
      <c r="T18" s="9">
        <f>SUM(T13:T17)</f>
        <v>50</v>
      </c>
      <c r="Y18"/>
      <c r="Z18"/>
    </row>
    <row r="19" spans="5:29">
      <c r="H19" s="11" t="s">
        <v>218</v>
      </c>
      <c r="I19" s="9">
        <f>SUM(I14:I18)</f>
        <v>50</v>
      </c>
      <c r="M19" s="14">
        <f>SUM(N13)/SUM($N$11:$N$13)</f>
        <v>0.38</v>
      </c>
      <c r="N19" s="15">
        <f>1 - M19</f>
        <v>0.62</v>
      </c>
      <c r="Y19"/>
      <c r="Z19"/>
    </row>
    <row r="20" spans="5:29">
      <c r="Y20"/>
      <c r="Z20"/>
      <c r="AB20" s="19"/>
      <c r="AC20" s="19"/>
    </row>
    <row r="21" spans="5:29">
      <c r="Y21"/>
      <c r="Z21"/>
      <c r="AB21" s="7"/>
    </row>
    <row r="22" spans="5:29">
      <c r="H22" s="11" t="s">
        <v>37</v>
      </c>
      <c r="I22" s="9">
        <f>IFERROR(GETPIVOTDATA("FULL NAME", $H$4, "GENDER", "FEMALE"), "0")</f>
        <v>26</v>
      </c>
      <c r="J22" s="14">
        <f>SUM(I22)/SUM($I$22:$I$23)</f>
        <v>0.52</v>
      </c>
      <c r="K22" s="17">
        <f>1 - J22</f>
        <v>0.48</v>
      </c>
      <c r="AB22" s="7"/>
    </row>
    <row r="23" spans="5:29">
      <c r="H23" s="11" t="s">
        <v>22</v>
      </c>
      <c r="I23" s="9">
        <f>IFERROR(GETPIVOTDATA("FULL NAME", $H$4, "GENDER", "MALE"), "0")</f>
        <v>24</v>
      </c>
      <c r="J23" s="14">
        <f>SUM(I23)/SUM($I$22:$I$23)</f>
        <v>0.48</v>
      </c>
      <c r="K23" s="17">
        <f>1 - J23</f>
        <v>0.52</v>
      </c>
      <c r="AB23" s="7"/>
    </row>
    <row r="24" spans="5:29">
      <c r="E24" s="11" t="s">
        <v>121</v>
      </c>
      <c r="F24" s="9">
        <f>IFERROR(GETPIVOTDATA("sum of leave taken", $E$4, "JOB TITLE", "ANALYST"), "0")</f>
        <v>28</v>
      </c>
      <c r="H24" s="9" t="s">
        <v>218</v>
      </c>
      <c r="I24" s="16">
        <f>SUM(I22:I23)</f>
        <v>50</v>
      </c>
      <c r="AB24" s="7"/>
    </row>
    <row r="25" spans="5:29">
      <c r="E25" s="11" t="s">
        <v>40</v>
      </c>
      <c r="F25" s="9">
        <f>IFERROR(GETPIVOTDATA("SUM OF LEAVE TAKEN", $E$4, "JOB TITLE", "DESIGNER"), "0")</f>
        <v>110</v>
      </c>
      <c r="AB25" s="7"/>
    </row>
    <row r="26" spans="5:29">
      <c r="E26" s="11" t="s">
        <v>72</v>
      </c>
      <c r="F26" s="9">
        <f>IFERROR(GETPIVOTDATA("SUM OF LEAVE TAKEN", $E$4, "JOB TITLE", "DEVELOPER"), "0")</f>
        <v>104</v>
      </c>
      <c r="AB26" s="7"/>
    </row>
    <row r="27" spans="5:29">
      <c r="E27" s="11" t="s">
        <v>50</v>
      </c>
      <c r="F27" s="9">
        <f>IFERROR(GETPIVOTDATA("SUM OF LEAVE TAKEN", $E$4, "JOB TITLE", "HR SPECIALIST"), "0")</f>
        <v>123</v>
      </c>
    </row>
    <row r="28" spans="5:29">
      <c r="E28" s="11" t="s">
        <v>25</v>
      </c>
      <c r="F28" s="9">
        <f>IFERROR(GETPIVOTDATA("SUM OF LEAVE TAKEN", $E$4, "JOB TITLE", "MANAGER"), "0")</f>
        <v>122</v>
      </c>
    </row>
    <row r="29" spans="5:29">
      <c r="AB29" s="7"/>
    </row>
    <row r="30" spans="5:29">
      <c r="AB30" s="7"/>
    </row>
    <row r="31" spans="5:29">
      <c r="AB31" s="7"/>
    </row>
    <row r="32" spans="5:29">
      <c r="AB32" s="7"/>
    </row>
    <row r="33" spans="28:28">
      <c r="AB33" s="7"/>
    </row>
    <row r="56" spans="26:26">
      <c r="Z56"/>
    </row>
    <row r="57" spans="26:26">
      <c r="Z57" s="8"/>
    </row>
    <row r="58" spans="26:26">
      <c r="Z58" s="8"/>
    </row>
    <row r="59" spans="26:26">
      <c r="Z59" s="8"/>
    </row>
    <row r="60" spans="26:26">
      <c r="Z60" s="8"/>
    </row>
    <row r="61" spans="26:26">
      <c r="Z61" s="8"/>
    </row>
    <row r="62" spans="26:26">
      <c r="Z62" s="8"/>
    </row>
    <row r="63" spans="26:26">
      <c r="Z63"/>
    </row>
    <row r="64" spans="26:26">
      <c r="Z64"/>
    </row>
    <row r="65" spans="26:26">
      <c r="Z65"/>
    </row>
    <row r="66" spans="26:26">
      <c r="Z66"/>
    </row>
    <row r="67" spans="26:26">
      <c r="Z67"/>
    </row>
    <row r="68" spans="26:26">
      <c r="Z68"/>
    </row>
    <row r="69" spans="26:26">
      <c r="Z69"/>
    </row>
    <row r="70" spans="26:26">
      <c r="Z70"/>
    </row>
    <row r="71" spans="26:26">
      <c r="Z71"/>
    </row>
    <row r="72" spans="26:26">
      <c r="Z72"/>
    </row>
    <row r="73" spans="26:26">
      <c r="Z73"/>
    </row>
  </sheetData>
  <mergeCells count="6">
    <mergeCell ref="M2:N2"/>
    <mergeCell ref="E2:G2"/>
    <mergeCell ref="S2:T2"/>
    <mergeCell ref="V2:W2"/>
    <mergeCell ref="B2:C2"/>
    <mergeCell ref="H2:K2"/>
  </mergeCells>
  <pageMargins left="0.7" right="0.7" top="0.75" bottom="0.75" header="0.3" footer="0.3"/>
  <pageSetup orientation="portrait" r:id="rId8"/>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Dashboard</vt:lpstr>
      <vt:lpstr>Data</vt:lpstr>
      <vt:lpstr>Pivot Tables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dc:creator>
  <cp:lastModifiedBy>hp</cp:lastModifiedBy>
  <dcterms:created xsi:type="dcterms:W3CDTF">2025-06-17T17:33:53Z</dcterms:created>
  <dcterms:modified xsi:type="dcterms:W3CDTF">2025-06-26T20:11:58Z</dcterms:modified>
</cp:coreProperties>
</file>