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869d073f31f0bf71/Desktop/"/>
    </mc:Choice>
  </mc:AlternateContent>
  <xr:revisionPtr revIDLastSave="0" documentId="8_{205C8990-D001-436C-94BD-F950A12276ED}" xr6:coauthVersionLast="47" xr6:coauthVersionMax="47" xr10:uidLastSave="{00000000-0000-0000-0000-000000000000}"/>
  <bookViews>
    <workbookView xWindow="-110" yWindow="-110" windowWidth="22620" windowHeight="13500" xr2:uid="{014C4456-169A-4703-8755-106523D2D240}"/>
  </bookViews>
  <sheets>
    <sheet name="Solution 1" sheetId="21" r:id="rId1"/>
    <sheet name="Solution 2" sheetId="3" r:id="rId2"/>
    <sheet name="Solution 3 (a)" sheetId="12" r:id="rId3"/>
    <sheet name="Solution 3 (b)" sheetId="24" r:id="rId4"/>
    <sheet name="Solution 4" sheetId="13" r:id="rId5"/>
    <sheet name="Solution 4_STS" sheetId="14" state="veryHidden" r:id="rId6"/>
    <sheet name="Solution 5" sheetId="23" r:id="rId7"/>
  </sheets>
  <definedNames>
    <definedName name="ChartData" localSheetId="6">'Solution 5'!$K$5:$K$25</definedName>
    <definedName name="InputValues" localSheetId="6">'Solution 5'!$A$5:$A$25</definedName>
    <definedName name="OutputAddresses" localSheetId="6">'Solution 5'!$B$4:$H$4</definedName>
    <definedName name="OutputValues" localSheetId="6">'Solution 5'!$B$5:$H$25</definedName>
    <definedName name="solver_adj" localSheetId="1" hidden="1">'Solution 2'!$C$7:$C$12</definedName>
    <definedName name="solver_adj" localSheetId="4" hidden="1">'Solution 4'!$C$7:$C$12</definedName>
    <definedName name="solver_cvg" localSheetId="1" hidden="1">0.0001</definedName>
    <definedName name="solver_cvg" localSheetId="4" hidden="1">0.0001</definedName>
    <definedName name="solver_drv" localSheetId="1" hidden="1">1</definedName>
    <definedName name="solver_drv" localSheetId="4" hidden="1">1</definedName>
    <definedName name="solver_eng" localSheetId="1" hidden="1">2</definedName>
    <definedName name="solver_eng" localSheetId="4" hidden="1">2</definedName>
    <definedName name="solver_est" localSheetId="1" hidden="1">1</definedName>
    <definedName name="solver_est" localSheetId="4" hidden="1">1</definedName>
    <definedName name="solver_itr" localSheetId="1" hidden="1">2147483647</definedName>
    <definedName name="solver_itr" localSheetId="4" hidden="1">2147483647</definedName>
    <definedName name="solver_lhs1" localSheetId="1" hidden="1">'Solution 2'!$B$17</definedName>
    <definedName name="solver_lhs1" localSheetId="4" hidden="1">'Solution 4'!$B$17</definedName>
    <definedName name="solver_lhs10" localSheetId="1" hidden="1">'Solution 2'!$B$26</definedName>
    <definedName name="solver_lhs10" localSheetId="4" hidden="1">'Solution 4'!$B$26</definedName>
    <definedName name="solver_lhs11" localSheetId="1" hidden="1">'Solution 2'!$B$27</definedName>
    <definedName name="solver_lhs11" localSheetId="4" hidden="1">'Solution 4'!$B$27</definedName>
    <definedName name="solver_lhs2" localSheetId="1" hidden="1">'Solution 2'!$B$18</definedName>
    <definedName name="solver_lhs2" localSheetId="4" hidden="1">'Solution 4'!$B$18</definedName>
    <definedName name="solver_lhs3" localSheetId="1" hidden="1">'Solution 2'!$B$19</definedName>
    <definedName name="solver_lhs3" localSheetId="4" hidden="1">'Solution 4'!$B$19</definedName>
    <definedName name="solver_lhs4" localSheetId="1" hidden="1">'Solution 2'!$B$20</definedName>
    <definedName name="solver_lhs4" localSheetId="4" hidden="1">'Solution 4'!$B$20</definedName>
    <definedName name="solver_lhs5" localSheetId="1" hidden="1">'Solution 2'!$B$21</definedName>
    <definedName name="solver_lhs5" localSheetId="4" hidden="1">'Solution 4'!$B$21</definedName>
    <definedName name="solver_lhs6" localSheetId="1" hidden="1">'Solution 2'!$B$22</definedName>
    <definedName name="solver_lhs6" localSheetId="4" hidden="1">'Solution 4'!$B$22</definedName>
    <definedName name="solver_lhs7" localSheetId="1" hidden="1">'Solution 2'!$B$23</definedName>
    <definedName name="solver_lhs7" localSheetId="4" hidden="1">'Solution 4'!$B$23</definedName>
    <definedName name="solver_lhs8" localSheetId="1" hidden="1">'Solution 2'!$B$24</definedName>
    <definedName name="solver_lhs8" localSheetId="4" hidden="1">'Solution 4'!$B$24</definedName>
    <definedName name="solver_lhs9" localSheetId="1" hidden="1">'Solution 2'!$B$25</definedName>
    <definedName name="solver_lhs9" localSheetId="4" hidden="1">'Solution 4'!$B$25</definedName>
    <definedName name="solver_mip" localSheetId="1" hidden="1">2147483647</definedName>
    <definedName name="solver_mip" localSheetId="4" hidden="1">2147483647</definedName>
    <definedName name="solver_mni" localSheetId="1" hidden="1">30</definedName>
    <definedName name="solver_mni" localSheetId="4" hidden="1">30</definedName>
    <definedName name="solver_mrt" localSheetId="1" hidden="1">0.075</definedName>
    <definedName name="solver_mrt" localSheetId="4" hidden="1">0.075</definedName>
    <definedName name="solver_msl" localSheetId="1" hidden="1">2</definedName>
    <definedName name="solver_msl" localSheetId="4" hidden="1">2</definedName>
    <definedName name="solver_neg" localSheetId="1" hidden="1">1</definedName>
    <definedName name="solver_neg" localSheetId="4" hidden="1">1</definedName>
    <definedName name="solver_nod" localSheetId="1" hidden="1">2147483647</definedName>
    <definedName name="solver_nod" localSheetId="4" hidden="1">2147483647</definedName>
    <definedName name="solver_num" localSheetId="1" hidden="1">11</definedName>
    <definedName name="solver_num" localSheetId="4" hidden="1">11</definedName>
    <definedName name="solver_nwt" localSheetId="1" hidden="1">1</definedName>
    <definedName name="solver_nwt" localSheetId="4" hidden="1">1</definedName>
    <definedName name="solver_opt" localSheetId="1" hidden="1">'Solution 2'!$B$13</definedName>
    <definedName name="solver_opt" localSheetId="4" hidden="1">'Solution 4'!$B$13</definedName>
    <definedName name="solver_pre" localSheetId="1" hidden="1">0.000001</definedName>
    <definedName name="solver_pre" localSheetId="4" hidden="1">0.000001</definedName>
    <definedName name="solver_rbv" localSheetId="1" hidden="1">1</definedName>
    <definedName name="solver_rbv" localSheetId="4" hidden="1">1</definedName>
    <definedName name="solver_rel1" localSheetId="1" hidden="1">3</definedName>
    <definedName name="solver_rel1" localSheetId="4" hidden="1">3</definedName>
    <definedName name="solver_rel10" localSheetId="1" hidden="1">3</definedName>
    <definedName name="solver_rel10" localSheetId="4" hidden="1">3</definedName>
    <definedName name="solver_rel11" localSheetId="1" hidden="1">3</definedName>
    <definedName name="solver_rel11" localSheetId="4" hidden="1">3</definedName>
    <definedName name="solver_rel2" localSheetId="1" hidden="1">3</definedName>
    <definedName name="solver_rel2" localSheetId="4" hidden="1">3</definedName>
    <definedName name="solver_rel3" localSheetId="1" hidden="1">3</definedName>
    <definedName name="solver_rel3" localSheetId="4" hidden="1">3</definedName>
    <definedName name="solver_rel4" localSheetId="1" hidden="1">1</definedName>
    <definedName name="solver_rel4" localSheetId="4" hidden="1">1</definedName>
    <definedName name="solver_rel5" localSheetId="1" hidden="1">1</definedName>
    <definedName name="solver_rel5" localSheetId="4" hidden="1">1</definedName>
    <definedName name="solver_rel6" localSheetId="1" hidden="1">1</definedName>
    <definedName name="solver_rel6" localSheetId="4" hidden="1">1</definedName>
    <definedName name="solver_rel7" localSheetId="1" hidden="1">1</definedName>
    <definedName name="solver_rel7" localSheetId="4" hidden="1">3</definedName>
    <definedName name="solver_rel8" localSheetId="1" hidden="1">1</definedName>
    <definedName name="solver_rel8" localSheetId="4" hidden="1">1</definedName>
    <definedName name="solver_rel9" localSheetId="1" hidden="1">1</definedName>
    <definedName name="solver_rel9" localSheetId="4" hidden="1">1</definedName>
    <definedName name="solver_rhs1" localSheetId="1" hidden="1">500</definedName>
    <definedName name="solver_rhs1" localSheetId="4" hidden="1">'Solution 4'!$D$17</definedName>
    <definedName name="solver_rhs10" localSheetId="1" hidden="1">100</definedName>
    <definedName name="solver_rhs10" localSheetId="4" hidden="1">'Solution 4'!$D$26</definedName>
    <definedName name="solver_rhs11" localSheetId="1" hidden="1">100</definedName>
    <definedName name="solver_rhs11" localSheetId="4" hidden="1">'Solution 4'!$D$27</definedName>
    <definedName name="solver_rhs2" localSheetId="1" hidden="1">400</definedName>
    <definedName name="solver_rhs2" localSheetId="4" hidden="1">'Solution 4'!$D$18</definedName>
    <definedName name="solver_rhs3" localSheetId="1" hidden="1">300</definedName>
    <definedName name="solver_rhs3" localSheetId="4" hidden="1">'Solution 4'!$D$19</definedName>
    <definedName name="solver_rhs4" localSheetId="1" hidden="1">600</definedName>
    <definedName name="solver_rhs4" localSheetId="4" hidden="1">'Solution 4'!$D$20</definedName>
    <definedName name="solver_rhs5" localSheetId="1" hidden="1">600</definedName>
    <definedName name="solver_rhs5" localSheetId="4" hidden="1">'Solution 4'!$D$21</definedName>
    <definedName name="solver_rhs6" localSheetId="1" hidden="1">600</definedName>
    <definedName name="solver_rhs6" localSheetId="4" hidden="1">'Solution 4'!$D$22</definedName>
    <definedName name="solver_rhs7" localSheetId="1" hidden="1">600</definedName>
    <definedName name="solver_rhs7" localSheetId="4" hidden="1">'Solution 4'!$D$23</definedName>
    <definedName name="solver_rhs8" localSheetId="1" hidden="1">600</definedName>
    <definedName name="solver_rhs8" localSheetId="4" hidden="1">'Solution 4'!$D$24</definedName>
    <definedName name="solver_rhs9" localSheetId="1" hidden="1">600</definedName>
    <definedName name="solver_rhs9" localSheetId="4" hidden="1">'Solution 4'!$D$25</definedName>
    <definedName name="solver_rlx" localSheetId="1" hidden="1">2</definedName>
    <definedName name="solver_rlx" localSheetId="4" hidden="1">2</definedName>
    <definedName name="solver_rsd" localSheetId="1" hidden="1">0</definedName>
    <definedName name="solver_rsd" localSheetId="4" hidden="1">0</definedName>
    <definedName name="solver_scl" localSheetId="1" hidden="1">1</definedName>
    <definedName name="solver_scl" localSheetId="4" hidden="1">1</definedName>
    <definedName name="solver_sho" localSheetId="1" hidden="1">2</definedName>
    <definedName name="solver_sho" localSheetId="4" hidden="1">2</definedName>
    <definedName name="solver_ssz" localSheetId="1" hidden="1">100</definedName>
    <definedName name="solver_ssz" localSheetId="4" hidden="1">100</definedName>
    <definedName name="solver_tim" localSheetId="1" hidden="1">2147483647</definedName>
    <definedName name="solver_tim" localSheetId="4" hidden="1">2147483647</definedName>
    <definedName name="solver_tol" localSheetId="1" hidden="1">0.01</definedName>
    <definedName name="solver_tol" localSheetId="4" hidden="1">0.01</definedName>
    <definedName name="solver_typ" localSheetId="1" hidden="1">2</definedName>
    <definedName name="solver_typ" localSheetId="4" hidden="1">2</definedName>
    <definedName name="solver_val" localSheetId="1" hidden="1">0</definedName>
    <definedName name="solver_val" localSheetId="4" hidden="1">0</definedName>
    <definedName name="solver_ver" localSheetId="1" hidden="1">3</definedName>
    <definedName name="solver_ver" localSheetId="4"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3" i="13" l="1"/>
  <c r="F13" i="13"/>
  <c r="E13" i="13"/>
  <c r="G13" i="3"/>
  <c r="F13" i="3"/>
  <c r="E13" i="3"/>
  <c r="B17" i="3" a="1"/>
  <c r="B17" i="3" s="1"/>
  <c r="B21" i="3"/>
  <c r="B27" i="13"/>
  <c r="B26" i="13"/>
  <c r="B20" i="13"/>
  <c r="B21" i="13"/>
  <c r="B24" i="13"/>
  <c r="B18" i="13" a="1"/>
  <c r="B18" i="13" s="1"/>
  <c r="B19" i="13" a="1"/>
  <c r="B19" i="13"/>
  <c r="B17" i="13" a="1"/>
  <c r="B17" i="13"/>
  <c r="B25" i="13"/>
  <c r="B22" i="13"/>
  <c r="B13" i="3" a="1"/>
  <c r="B13" i="3" s="1"/>
  <c r="K1" i="23" l="1"/>
  <c r="J4" i="23"/>
  <c r="K14" i="23" s="1"/>
  <c r="B23" i="13"/>
  <c r="B13" i="13" a="1"/>
  <c r="B13" i="13" s="1"/>
  <c r="B23" i="3"/>
  <c r="B26" i="3"/>
  <c r="B27" i="3"/>
  <c r="B25" i="3"/>
  <c r="B24" i="3"/>
  <c r="B22" i="3"/>
  <c r="B20" i="3"/>
  <c r="B19" i="3" a="1"/>
  <c r="B19" i="3" s="1"/>
  <c r="B18" i="3" a="1"/>
  <c r="B18" i="3" s="1"/>
  <c r="K15" i="23" l="1"/>
  <c r="K16" i="23"/>
  <c r="K5" i="23"/>
  <c r="K17" i="23"/>
  <c r="K6" i="23"/>
  <c r="K18" i="23"/>
  <c r="K7" i="23"/>
  <c r="K19" i="23"/>
  <c r="K8" i="23"/>
  <c r="K20" i="23"/>
  <c r="K9" i="23"/>
  <c r="K21" i="23"/>
  <c r="K10" i="23"/>
  <c r="K22" i="23"/>
  <c r="K11" i="23"/>
  <c r="K23" i="23"/>
  <c r="K12" i="23"/>
  <c r="K24" i="23"/>
  <c r="K13" i="23"/>
  <c r="K25"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Nidhi Sharma</author>
  </authors>
  <commentList>
    <comment ref="B5" authorId="0" shapeId="0" xr:uid="{AA3B0921-BDCD-4EF7-9026-A5C94A32B5C4}">
      <text>
        <r>
          <rPr>
            <sz val="9"/>
            <color indexed="81"/>
            <rFont val="Tahoma"/>
            <family val="2"/>
          </rPr>
          <t>Solver found a solution. All constraints and optimality conditions are satisfied.</t>
        </r>
      </text>
    </comment>
    <comment ref="B6" authorId="0" shapeId="0" xr:uid="{C6F18C4C-F18C-4492-AD8E-F564BB71AA4A}">
      <text>
        <r>
          <rPr>
            <sz val="9"/>
            <color indexed="81"/>
            <rFont val="Tahoma"/>
            <family val="2"/>
          </rPr>
          <t>Solver found a solution. All constraints and optimality conditions are satisfied.</t>
        </r>
      </text>
    </comment>
    <comment ref="B7" authorId="0" shapeId="0" xr:uid="{0AAD7D9D-3042-446C-9B0C-EF482B6BB382}">
      <text>
        <r>
          <rPr>
            <sz val="9"/>
            <color indexed="81"/>
            <rFont val="Tahoma"/>
            <family val="2"/>
          </rPr>
          <t>Solver found a solution. All constraints and optimality conditions are satisfied.</t>
        </r>
      </text>
    </comment>
    <comment ref="B8" authorId="0" shapeId="0" xr:uid="{B2357C5B-CAEB-4F95-BEC9-3C963DFD898B}">
      <text>
        <r>
          <rPr>
            <sz val="9"/>
            <color indexed="81"/>
            <rFont val="Tahoma"/>
            <family val="2"/>
          </rPr>
          <t>Solver found a solution. All constraints and optimality conditions are satisfied.</t>
        </r>
      </text>
    </comment>
    <comment ref="B9" authorId="0" shapeId="0" xr:uid="{94D501C8-98D4-42A9-8866-31995708E4AE}">
      <text>
        <r>
          <rPr>
            <sz val="9"/>
            <color indexed="81"/>
            <rFont val="Tahoma"/>
            <family val="2"/>
          </rPr>
          <t>Solver found a solution. All constraints and optimality conditions are satisfied.</t>
        </r>
      </text>
    </comment>
    <comment ref="B10" authorId="0" shapeId="0" xr:uid="{1E5B5D82-3066-4B4A-8D82-E297C3ADD95C}">
      <text>
        <r>
          <rPr>
            <sz val="9"/>
            <color indexed="81"/>
            <rFont val="Tahoma"/>
            <family val="2"/>
          </rPr>
          <t>Solver found a solution. All constraints and optimality conditions are satisfied.</t>
        </r>
      </text>
    </comment>
    <comment ref="B11" authorId="0" shapeId="0" xr:uid="{4DDC184C-B858-40F3-996E-A8825F1BE1B8}">
      <text>
        <r>
          <rPr>
            <sz val="9"/>
            <color indexed="81"/>
            <rFont val="Tahoma"/>
            <family val="2"/>
          </rPr>
          <t>Solver found a solution. All constraints and optimality conditions are satisfied.</t>
        </r>
      </text>
    </comment>
    <comment ref="B12" authorId="0" shapeId="0" xr:uid="{6DD1C017-7791-458C-B87B-7C5C9758E490}">
      <text>
        <r>
          <rPr>
            <sz val="9"/>
            <color indexed="81"/>
            <rFont val="Tahoma"/>
            <family val="2"/>
          </rPr>
          <t>Solver found a solution. All constraints and optimality conditions are satisfied.</t>
        </r>
      </text>
    </comment>
    <comment ref="B13" authorId="0" shapeId="0" xr:uid="{98051F0E-FAA6-4F21-A195-BF774FEE95B1}">
      <text>
        <r>
          <rPr>
            <sz val="9"/>
            <color indexed="81"/>
            <rFont val="Tahoma"/>
            <family val="2"/>
          </rPr>
          <t>Solver found a solution. All constraints and optimality conditions are satisfied.</t>
        </r>
      </text>
    </comment>
    <comment ref="B14" authorId="0" shapeId="0" xr:uid="{6346D89A-2768-42BF-AF9D-D18FA2217812}">
      <text>
        <r>
          <rPr>
            <sz val="9"/>
            <color indexed="81"/>
            <rFont val="Tahoma"/>
            <family val="2"/>
          </rPr>
          <t>Solver found a solution. All constraints and optimality conditions are satisfied.</t>
        </r>
      </text>
    </comment>
    <comment ref="B15" authorId="0" shapeId="0" xr:uid="{3C7EC8D5-42A6-4396-A77A-F124855DBCD5}">
      <text>
        <r>
          <rPr>
            <sz val="9"/>
            <color indexed="81"/>
            <rFont val="Tahoma"/>
            <family val="2"/>
          </rPr>
          <t>Solver found a solution. All constraints and optimality conditions are satisfied.</t>
        </r>
      </text>
    </comment>
    <comment ref="B16" authorId="0" shapeId="0" xr:uid="{BFCBD179-7DB6-4AD2-B4C7-C2298788D5BF}">
      <text>
        <r>
          <rPr>
            <sz val="9"/>
            <color indexed="81"/>
            <rFont val="Tahoma"/>
            <family val="2"/>
          </rPr>
          <t>Solver found a solution. All constraints and optimality conditions are satisfied.</t>
        </r>
      </text>
    </comment>
    <comment ref="B17" authorId="0" shapeId="0" xr:uid="{04BA0D2F-4DC7-46C1-937F-72DCFCDEAA2E}">
      <text>
        <r>
          <rPr>
            <sz val="9"/>
            <color indexed="81"/>
            <rFont val="Tahoma"/>
            <family val="2"/>
          </rPr>
          <t>Solver found a solution. All constraints and optimality conditions are satisfied.</t>
        </r>
      </text>
    </comment>
    <comment ref="B18" authorId="0" shapeId="0" xr:uid="{233FA795-9BF6-4326-BEF6-2BD7840A5534}">
      <text>
        <r>
          <rPr>
            <sz val="9"/>
            <color indexed="81"/>
            <rFont val="Tahoma"/>
            <family val="2"/>
          </rPr>
          <t>Solver found a solution. All constraints and optimality conditions are satisfied.</t>
        </r>
      </text>
    </comment>
    <comment ref="B19" authorId="0" shapeId="0" xr:uid="{C1E57CD4-1719-43AF-BB04-EDC9A83A8887}">
      <text>
        <r>
          <rPr>
            <sz val="9"/>
            <color indexed="81"/>
            <rFont val="Tahoma"/>
            <family val="2"/>
          </rPr>
          <t>Solver found a solution. All constraints and optimality conditions are satisfied.</t>
        </r>
      </text>
    </comment>
    <comment ref="B20" authorId="0" shapeId="0" xr:uid="{9F149AC1-72F7-47F1-BCE0-1BD60A1CB7E0}">
      <text>
        <r>
          <rPr>
            <sz val="9"/>
            <color indexed="81"/>
            <rFont val="Tahoma"/>
            <family val="2"/>
          </rPr>
          <t>Solver found a solution. All constraints and optimality conditions are satisfied.</t>
        </r>
      </text>
    </comment>
    <comment ref="B21" authorId="0" shapeId="0" xr:uid="{5568AFDD-8CC4-4A80-8DD9-6B559871CF11}">
      <text>
        <r>
          <rPr>
            <sz val="9"/>
            <color indexed="81"/>
            <rFont val="Tahoma"/>
            <family val="2"/>
          </rPr>
          <t>Solver found a solution. All constraints and optimality conditions are satisfied.</t>
        </r>
      </text>
    </comment>
    <comment ref="B22" authorId="0" shapeId="0" xr:uid="{9FCF29BA-7C91-4232-8DEA-A903451F8A87}">
      <text>
        <r>
          <rPr>
            <sz val="9"/>
            <color indexed="81"/>
            <rFont val="Tahoma"/>
            <family val="2"/>
          </rPr>
          <t>Solver found a solution. All constraints and optimality conditions are satisfied.</t>
        </r>
      </text>
    </comment>
    <comment ref="B23" authorId="0" shapeId="0" xr:uid="{A9890B6C-0D8E-4BFC-A4D0-76B5866CF71B}">
      <text>
        <r>
          <rPr>
            <sz val="9"/>
            <color indexed="81"/>
            <rFont val="Tahoma"/>
            <family val="2"/>
          </rPr>
          <t>Solver found a solution. All constraints and optimality conditions are satisfied.</t>
        </r>
      </text>
    </comment>
    <comment ref="B24" authorId="0" shapeId="0" xr:uid="{8C7B1D47-2032-4927-AE58-7599047271EE}">
      <text>
        <r>
          <rPr>
            <sz val="9"/>
            <color indexed="81"/>
            <rFont val="Tahoma"/>
            <family val="2"/>
          </rPr>
          <t>Solver found a solution. All constraints and optimality conditions are satisfied.</t>
        </r>
      </text>
    </comment>
    <comment ref="B25" authorId="0" shapeId="0" xr:uid="{DF586C2A-6296-4B68-A240-8000352800D1}">
      <text>
        <r>
          <rPr>
            <sz val="9"/>
            <color indexed="81"/>
            <rFont val="Tahoma"/>
            <family val="2"/>
          </rPr>
          <t>Solver found a solution. All constraints and optimality conditions are satisfied.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<sst xmlns="http://schemas.openxmlformats.org/spreadsheetml/2006/main" count="292" uniqueCount="159">
  <si>
    <t>Inputs</t>
  </si>
  <si>
    <t>Supplier Model</t>
  </si>
  <si>
    <t>Supply: Purchasing Valves</t>
  </si>
  <si>
    <t>Supplier 1</t>
  </si>
  <si>
    <t>Supplier 2</t>
  </si>
  <si>
    <t>Supplier 3</t>
  </si>
  <si>
    <t>Supplier 4</t>
  </si>
  <si>
    <t>Supplier 5</t>
  </si>
  <si>
    <t>Supplier 6</t>
  </si>
  <si>
    <t>Cost per Valve ($)</t>
  </si>
  <si>
    <t>Proportion of Valves</t>
  </si>
  <si>
    <t>Small</t>
  </si>
  <si>
    <t>Medium</t>
  </si>
  <si>
    <t>Large</t>
  </si>
  <si>
    <t>Inputs:</t>
  </si>
  <si>
    <t>i: Suppliers, i = 1, …, 6</t>
  </si>
  <si>
    <t>j: Proportion of valves, j = 1,…, 3</t>
  </si>
  <si>
    <t>Ci: Cost of valves for each supplier (in dollars)</t>
  </si>
  <si>
    <t>Objective to minimize the total cost of suppleirs:</t>
  </si>
  <si>
    <t>Decision variables:</t>
  </si>
  <si>
    <t>Constraints:</t>
  </si>
  <si>
    <t>Pij: proportion of valves j for each supplier i</t>
  </si>
  <si>
    <t>Constraints</t>
  </si>
  <si>
    <t>LHS</t>
  </si>
  <si>
    <t>RHS</t>
  </si>
  <si>
    <t>Equality</t>
  </si>
  <si>
    <t>&gt;=</t>
  </si>
  <si>
    <t>&lt;=</t>
  </si>
  <si>
    <t>No. of valves</t>
  </si>
  <si>
    <t>X3</t>
  </si>
  <si>
    <t>X5</t>
  </si>
  <si>
    <t>X1 =</t>
  </si>
  <si>
    <t>X2 =</t>
  </si>
  <si>
    <t>X3 =</t>
  </si>
  <si>
    <t>X4 =</t>
  </si>
  <si>
    <t>X5 =</t>
  </si>
  <si>
    <t>X6 =</t>
  </si>
  <si>
    <t>Objective function to minimize the total cost</t>
  </si>
  <si>
    <t>Microsoft Excel 16.0 Sensitivity Report</t>
  </si>
  <si>
    <t>Variable Cells</t>
  </si>
  <si>
    <t>Cell</t>
  </si>
  <si>
    <t>Name</t>
  </si>
  <si>
    <t>Final</t>
  </si>
  <si>
    <t>Value</t>
  </si>
  <si>
    <t>Reduced</t>
  </si>
  <si>
    <t>Cost</t>
  </si>
  <si>
    <t>Objective</t>
  </si>
  <si>
    <t>Coefficient</t>
  </si>
  <si>
    <t>Allowable</t>
  </si>
  <si>
    <t>Increase</t>
  </si>
  <si>
    <t>Decrease</t>
  </si>
  <si>
    <t>Shadow</t>
  </si>
  <si>
    <t>Price</t>
  </si>
  <si>
    <t>Constraint</t>
  </si>
  <si>
    <t>R.H. Side</t>
  </si>
  <si>
    <t>$C$7</t>
  </si>
  <si>
    <t>$C$8</t>
  </si>
  <si>
    <t>$C$9</t>
  </si>
  <si>
    <t>$C$10</t>
  </si>
  <si>
    <t>$C$11</t>
  </si>
  <si>
    <t>$C$12</t>
  </si>
  <si>
    <t>$B$17</t>
  </si>
  <si>
    <t>$B$18</t>
  </si>
  <si>
    <t>$B$19</t>
  </si>
  <si>
    <t>$B$20</t>
  </si>
  <si>
    <t>$B$21</t>
  </si>
  <si>
    <t>$B$22</t>
  </si>
  <si>
    <t>$B$23</t>
  </si>
  <si>
    <t>$B$24</t>
  </si>
  <si>
    <t>$B$25</t>
  </si>
  <si>
    <t>$B$26</t>
  </si>
  <si>
    <t>$B$27</t>
  </si>
  <si>
    <t>Suppliers</t>
  </si>
  <si>
    <t>X1 = No. of valves</t>
  </si>
  <si>
    <t>X2 = No. of valves</t>
  </si>
  <si>
    <t>X3 = No. of valves</t>
  </si>
  <si>
    <t>X4 = No. of valves</t>
  </si>
  <si>
    <t>X5 = No. of valves</t>
  </si>
  <si>
    <t>X6 = No. of valves</t>
  </si>
  <si>
    <t xml:space="preserve">Small Valves: 0.25X1 + 0.20X2 + 0.40X3 + 0.20X4 + 0.30X5 + 0.40X6 &gt;=500 </t>
  </si>
  <si>
    <t xml:space="preserve">Medium Valves: 0.50X1 + 0.30X2 + 0.40X3 + 0.50X4 + 0.30X5 + 0.20X6 &gt;=400 </t>
  </si>
  <si>
    <t xml:space="preserve">Large Valves: 0.25X1 + 0.50X2 + 0.20X3 + 0.30X4 + 0.40X5 + 0.40X6 &gt;=300 </t>
  </si>
  <si>
    <t xml:space="preserve">0.25X1 + 0.20X2 + 0.40X3 + 0.20X4 + 0.30X5 + 0.40X6 &gt;=500 </t>
  </si>
  <si>
    <t xml:space="preserve">0.50X1 + 0.30X2 + 0.40X3 + 0.50X4 + 0.30X5 + 0.20X6 &gt;=400 </t>
  </si>
  <si>
    <t xml:space="preserve">0.25X1 + 0.50X2 + 0.20X3 + 0.30X4 + 0.40X5 + 0.40X6 &gt;=300 </t>
  </si>
  <si>
    <t>Worksheet: [Assignment BAN 630.xlsx]Solution 2</t>
  </si>
  <si>
    <t>Report Created: 2/5/2024 10:41:41 AM</t>
  </si>
  <si>
    <t>Small Valves: 0.25X1 + 0.20X2 + 0.40X3 + 0.20X4 + 0.30X5 + 0.40X6 &gt;=500  LHS</t>
  </si>
  <si>
    <t>Medium Valves: 0.50X1 + 0.30X2 + 0.40X3 + 0.50X4 + 0.30X5 + 0.20X6 &gt;=400  LHS</t>
  </si>
  <si>
    <t>Large Valves: 0.25X1 + 0.50X2 + 0.20X3 + 0.30X4 + 0.40X5 + 0.40X6 &gt;=300  LHS</t>
  </si>
  <si>
    <t>S1X1 &lt;= 600 LHS</t>
  </si>
  <si>
    <t>S2X2 &lt;= 600 LHS</t>
  </si>
  <si>
    <t>S3X3 &lt;= 600 LHS</t>
  </si>
  <si>
    <t>S4X4 &lt;= 600 LHS</t>
  </si>
  <si>
    <t>S5X5 &lt;= 600 LHS</t>
  </si>
  <si>
    <t>S6X6 &lt;= 600 LHS</t>
  </si>
  <si>
    <t>X3 LHS</t>
  </si>
  <si>
    <t>X5 LHS</t>
  </si>
  <si>
    <t>Number of valves purchased from supplier 4</t>
  </si>
  <si>
    <t>One-way analysis for Solver model in Solution 4 worksheet</t>
  </si>
  <si>
    <t>$B$13</t>
  </si>
  <si>
    <t>To formulate the Linear Programming model, we need to define input, decision variables, objective function, and the constraints.</t>
  </si>
  <si>
    <t xml:space="preserve">We are given that there are 6 suppliers (let it be i), and there are 3 types of valves in total (small, medium, large). Let it be j. </t>
  </si>
  <si>
    <t>$D$23</t>
  </si>
  <si>
    <t>$C$7:$C$12,$B$13</t>
  </si>
  <si>
    <t xml:space="preserve">Xi = Number of valves purchased from each supplier </t>
  </si>
  <si>
    <t>Min∑Costi.Xij
i=1-6, j = 1-3</t>
  </si>
  <si>
    <t>Xij(small) &gt;= 500; j = 1, i =1-6</t>
  </si>
  <si>
    <t>Xij(large) &gt;=300; j = 3, i =1-6</t>
  </si>
  <si>
    <t>Xij(medium) &gt;=400; j = 2, i =1-6</t>
  </si>
  <si>
    <t>X1 &lt;= 600</t>
  </si>
  <si>
    <t>X2 &lt;= 600</t>
  </si>
  <si>
    <t>X3 &lt;= 600</t>
  </si>
  <si>
    <t>X4 &lt;= 600</t>
  </si>
  <si>
    <t>X5 &lt;= 600</t>
  </si>
  <si>
    <t>X6 &lt;= 600</t>
  </si>
  <si>
    <t>X3 &gt;= 100</t>
  </si>
  <si>
    <t>X5 &gt;= 100</t>
  </si>
  <si>
    <t>Xi &gt;= 100; i = 3, 5</t>
  </si>
  <si>
    <t>Xi &lt;= 600; i = 1-6</t>
  </si>
  <si>
    <t xml:space="preserve">Case Study #1: Outsourcing Heart Valves </t>
  </si>
  <si>
    <t>Hayward Care is interested in understanding how many heart valves need to be acquired from each
supplier to minimize the total monthly cost of the organization’s valve purchases</t>
  </si>
  <si>
    <t>Linear Programming Model - Minimization</t>
  </si>
  <si>
    <t>Purchasing Valves from Suppliers 1-6</t>
  </si>
  <si>
    <t>Spreadsheet Model: Using Excel Solver</t>
  </si>
  <si>
    <t>Objective Function: SUMPRODUCT(No. of valves*Cost per valve)</t>
  </si>
  <si>
    <t>Cost per valve ($)</t>
  </si>
  <si>
    <t xml:space="preserve">Constraint for small valves: SUMPRODUCT(No. of valves*Proportion of small valves) </t>
  </si>
  <si>
    <t xml:space="preserve">Constraint for large valves: SUMPRODUCT(No. of valves*Proportion of large valves) </t>
  </si>
  <si>
    <t xml:space="preserve">Constraint for medium valves: SUMPRODUCT(No. of valves*Proportion of medium valves) </t>
  </si>
  <si>
    <t>X1 &lt;= 600 (Limited Availability)</t>
  </si>
  <si>
    <t>X2 &lt;= 600 (Limited Availability)</t>
  </si>
  <si>
    <t>X3 &lt;= 600 (Limited Availability)</t>
  </si>
  <si>
    <t>X4 &lt;= 600 (Limited Availability)</t>
  </si>
  <si>
    <t>X5 &lt;= 600 (Limited Availability)</t>
  </si>
  <si>
    <t>X6 &lt;= 600 (Limited Availability)</t>
  </si>
  <si>
    <t>X3 &gt;= 100 (Contractual Obligation)</t>
  </si>
  <si>
    <t>X5 &gt;= 100 (Contractual Obligation)</t>
  </si>
  <si>
    <t>Total 1290 Valves</t>
  </si>
  <si>
    <t>After applying Excel Solver, we obtain an optimal total cost of $260300, for a total of 1290 valves (500 small, 400 medium, 390 large). We also notice that to minimize the cost, the solution suggests that Hayward Care does not buy from Suppliers 2 and 4.</t>
  </si>
  <si>
    <t>We develop the spreadsheet model by putting our variables, objective function, as well as constraints and applying the Excel formulas. Formulas used:</t>
  </si>
  <si>
    <t>a)</t>
  </si>
  <si>
    <t>b)</t>
  </si>
  <si>
    <t>Hayward Care would like to purchase more from Supplier 4, which has one of the lowest costs per
valve. They would like to purchase at least 300 valves from supplier 4.</t>
  </si>
  <si>
    <t>X4 &gt;= 300</t>
  </si>
  <si>
    <t>Total 2430 valves</t>
  </si>
  <si>
    <t>Changing the constraint accordingly, X4 &gt;= 300, and applying Solver, the optimal solution comes out as 283250, which is higher than that of the previous analysis (260300). While the number of small valves have remained the same, the number of medium and large valves have increased to 500 and 505, respectively.</t>
  </si>
  <si>
    <t xml:space="preserve">Xi &gt;= 0 (Non-negativity) </t>
  </si>
  <si>
    <t>Hence, in order for Hayward Care to buy from Supplier 4, the price per valve should be less than 173. We can verify that by changing the values in our report, as follows:</t>
  </si>
  <si>
    <t xml:space="preserve">As we can see below, by making the cost as 173, Hayward Care is able to buy ~37 valves from Supplier 4. However, if when the cost is 174, the no. of valves remain 0. </t>
  </si>
  <si>
    <t xml:space="preserve">In order for us to get a non-zero parameter for the final value to optimize the model for supplier 4, we have to reduce the 'reduced cost' from the objective coefficient. As the objective coefficient for Supplier 4 is 190 and the reduced cost is 17, we would need to decrease the objective coefficient by at least 17 in order to get a non-zero final value, i.e., in order to get a non-negative value from Supplier 4. </t>
  </si>
  <si>
    <t>Xi &gt;= 0</t>
  </si>
  <si>
    <t>If Hayward Care would like to negotiate a higher availability of valves to purchase (above 600), it should negotiate with Supplier 3. As we observe from the 'Constraints' table, the allowable increase is '75', which means that Hayward Care can buy up to 675 valves per month from Supplier 3.</t>
  </si>
  <si>
    <t xml:space="preserve">We can observe that even after having the least cost, buying from Supplier 4 would not reduce the optimum solution overall. Hence, it doesn't fulfill our objective to reduce the overall cost.  </t>
  </si>
  <si>
    <t>Number of valves purchased from supplier 4 (cell $D$23) values along side, output cell(s) along the top.</t>
  </si>
  <si>
    <t xml:space="preserve">After applying the Solver Table, we notice that as we increase the number of purchased valves from Supplier 4, the optimized cost steadily increases and reaches to 291750 at 400 valves. This, however, does not satisfy our need to minimize the overall cost. Hence, the recommendation would be to purchase 0-40 valves from Supplier to keep the overall cost minimum. </t>
  </si>
  <si>
    <t>Here,                                                                                                                                   Input cell = The constraint on Supplier 4, i.e., 300. (D23)                                                  Min-Max, increament = 0-400, +20 (as given in the question)                                         Output cell = Minimum total cost, Number of valves purchased from each supplier (B13, C7-C12)</t>
  </si>
  <si>
    <t>Total Cost</t>
  </si>
  <si>
    <t>Also, Hayward Care can minimize the cost by 49 per unit if they are able to negotiate with Supplier 3. The overall cost will be minimized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</si>
</sst>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Calibri"/>
      <family val="2"/>
      <scheme val="minor"/>
    </font>
    <font>
      <b/>
      <sz val="11"/>
      <color theme="0"/>
      <name val="Calibri"/>
      <family val="2"/>
      <scheme val="minor"/>
    </font>
    <font>
      <b/>
      <sz val="11"/>
      <color theme="1"/>
      <name val="Calibri"/>
      <family val="2"/>
      <scheme val="minor"/>
    </font>
    <font>
      <b/>
      <i/>
      <sz val="10"/>
      <color rgb="FF0000FF"/>
      <name val="Arial"/>
      <family val="2"/>
    </font>
    <font>
      <sz val="10"/>
      <name val="Arial"/>
      <family val="2"/>
    </font>
    <font>
      <b/>
      <sz val="10"/>
      <name val="Arial"/>
      <family val="2"/>
    </font>
    <font>
      <sz val="8"/>
      <name val="Calibri"/>
      <family val="2"/>
      <scheme val="minor"/>
    </font>
    <font>
      <b/>
      <sz val="11"/>
      <color rgb="FFFF0000"/>
      <name val="Calibri"/>
      <family val="2"/>
      <scheme val="minor"/>
    </font>
    <font>
      <b/>
      <sz val="10"/>
      <color indexed="10"/>
      <name val="Arial"/>
      <family val="2"/>
    </font>
    <font>
      <b/>
      <sz val="11"/>
      <color indexed="18"/>
      <name val="Calibri"/>
      <family val="2"/>
      <scheme val="minor"/>
    </font>
    <font>
      <sz val="11"/>
      <color rgb="FFFFFFFF"/>
      <name val="Calibri"/>
      <family val="2"/>
      <scheme val="minor"/>
    </font>
    <font>
      <sz val="9"/>
      <color indexed="81"/>
      <name val="Tahoma"/>
      <family val="2"/>
    </font>
    <font>
      <b/>
      <sz val="11"/>
      <color rgb="FF3333FF"/>
      <name val="Calibri"/>
      <family val="2"/>
      <scheme val="minor"/>
    </font>
    <font>
      <b/>
      <sz val="11"/>
      <name val="Calibri"/>
      <family val="2"/>
      <scheme val="minor"/>
    </font>
    <font>
      <b/>
      <sz val="20"/>
      <color theme="0"/>
      <name val="Calibri"/>
      <family val="2"/>
      <scheme val="minor"/>
    </font>
    <font>
      <b/>
      <i/>
      <sz val="14"/>
      <color theme="0"/>
      <name val="Arial"/>
      <family val="2"/>
    </font>
    <font>
      <b/>
      <i/>
      <sz val="11"/>
      <color rgb="FF0000FF"/>
      <name val="Calibri"/>
      <family val="2"/>
      <scheme val="minor"/>
    </font>
    <font>
      <b/>
      <i/>
      <sz val="12"/>
      <color rgb="FF3333FF"/>
      <name val="Calibri"/>
      <family val="2"/>
      <scheme val="minor"/>
    </font>
    <font>
      <b/>
      <sz val="12"/>
      <color theme="0"/>
      <name val="Calibri"/>
      <family val="2"/>
      <scheme val="minor"/>
    </font>
  </fonts>
  <fills count="13">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bgColor indexed="64"/>
      </patternFill>
    </fill>
    <fill>
      <patternFill patternType="solid">
        <fgColor theme="0"/>
        <bgColor indexed="64"/>
      </patternFill>
    </fill>
    <fill>
      <patternFill patternType="solid">
        <fgColor rgb="FFFFFF00"/>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rgb="FFFF0000"/>
        <bgColor indexed="64"/>
      </patternFill>
    </fill>
  </fills>
  <borders count="30">
    <border>
      <left/>
      <right/>
      <top/>
      <bottom/>
      <diagonal/>
    </border>
    <border>
      <left/>
      <right/>
      <top/>
      <bottom style="medium">
        <color indexed="23"/>
      </bottom>
      <diagonal/>
    </border>
    <border>
      <left/>
      <right/>
      <top style="thin">
        <color indexed="23"/>
      </top>
      <bottom/>
      <diagonal/>
    </border>
    <border>
      <left/>
      <right/>
      <top style="thin">
        <color indexed="23"/>
      </top>
      <bottom style="medium">
        <color indexed="23"/>
      </bottom>
      <diagonal/>
    </border>
    <border>
      <left/>
      <right/>
      <top style="medium">
        <color indexed="64"/>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ck">
        <color indexed="64"/>
      </left>
      <right style="thick">
        <color indexed="64"/>
      </right>
      <top style="thick">
        <color indexed="64"/>
      </top>
      <bottom style="thick">
        <color indexed="64"/>
      </bottom>
      <diagonal/>
    </border>
    <border>
      <left style="medium">
        <color auto="1"/>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right/>
      <top/>
      <bottom style="medium">
        <color auto="1"/>
      </bottom>
      <diagonal/>
    </border>
    <border>
      <left/>
      <right/>
      <top style="medium">
        <color indexed="23"/>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
      <left style="thin">
        <color indexed="64"/>
      </left>
      <right style="thick">
        <color indexed="64"/>
      </right>
      <top style="thin">
        <color indexed="64"/>
      </top>
      <bottom style="thin">
        <color indexed="64"/>
      </bottom>
      <diagonal/>
    </border>
    <border>
      <left style="thick">
        <color indexed="64"/>
      </left>
      <right style="thick">
        <color indexed="64"/>
      </right>
      <top style="thick">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4" fillId="0" borderId="0"/>
  </cellStyleXfs>
  <cellXfs count="105">
    <xf numFmtId="0" fontId="0" fillId="0" borderId="0" xfId="0"/>
    <xf numFmtId="0" fontId="3" fillId="0" borderId="0" xfId="0" applyFont="1"/>
    <xf numFmtId="0" fontId="4" fillId="0" borderId="0" xfId="0" applyFont="1"/>
    <xf numFmtId="0" fontId="5" fillId="0" borderId="0" xfId="0" applyFont="1"/>
    <xf numFmtId="0" fontId="2" fillId="0" borderId="0" xfId="0" applyFont="1"/>
    <xf numFmtId="0" fontId="0" fillId="0" borderId="0" xfId="0" applyAlignment="1">
      <alignment wrapText="1"/>
    </xf>
    <xf numFmtId="0" fontId="0" fillId="0" borderId="2" xfId="0" applyBorder="1"/>
    <xf numFmtId="0" fontId="0" fillId="0" borderId="3" xfId="0" applyBorder="1"/>
    <xf numFmtId="0" fontId="9" fillId="0" borderId="1" xfId="0" applyFont="1" applyBorder="1" applyAlignment="1">
      <alignment horizontal="center"/>
    </xf>
    <xf numFmtId="0" fontId="3" fillId="0" borderId="4" xfId="0" applyFont="1" applyBorder="1"/>
    <xf numFmtId="164" fontId="0" fillId="0" borderId="0" xfId="0" applyNumberFormat="1"/>
    <xf numFmtId="164" fontId="0" fillId="0" borderId="8" xfId="0" applyNumberFormat="1" applyBorder="1"/>
    <xf numFmtId="0" fontId="0" fillId="0" borderId="10" xfId="0" applyBorder="1"/>
    <xf numFmtId="0" fontId="0" fillId="0" borderId="10" xfId="0" applyBorder="1" applyAlignment="1">
      <alignment horizontal="center"/>
    </xf>
    <xf numFmtId="0" fontId="3" fillId="0" borderId="10" xfId="0" applyFont="1" applyBorder="1"/>
    <xf numFmtId="164" fontId="8" fillId="2" borderId="10" xfId="1" applyNumberFormat="1" applyFont="1" applyFill="1" applyBorder="1" applyAlignment="1">
      <alignment horizontal="center"/>
    </xf>
    <xf numFmtId="0" fontId="0" fillId="3" borderId="10" xfId="0" applyFill="1" applyBorder="1" applyAlignment="1">
      <alignment horizontal="center"/>
    </xf>
    <xf numFmtId="0" fontId="0" fillId="0" borderId="10" xfId="0" applyBorder="1" applyAlignment="1">
      <alignment horizontal="center" wrapText="1"/>
    </xf>
    <xf numFmtId="0" fontId="7" fillId="2" borderId="10" xfId="0" applyFont="1" applyFill="1" applyBorder="1" applyAlignment="1">
      <alignment horizontal="center"/>
    </xf>
    <xf numFmtId="0" fontId="0" fillId="0" borderId="12" xfId="0" applyBorder="1" applyAlignment="1">
      <alignment wrapText="1"/>
    </xf>
    <xf numFmtId="0" fontId="0" fillId="0" borderId="13" xfId="0" applyBorder="1"/>
    <xf numFmtId="0" fontId="0" fillId="0" borderId="11" xfId="0" applyBorder="1"/>
    <xf numFmtId="0" fontId="0" fillId="0" borderId="11" xfId="0" applyBorder="1" applyAlignment="1">
      <alignment wrapText="1"/>
    </xf>
    <xf numFmtId="0" fontId="5" fillId="0" borderId="11" xfId="0" applyFont="1" applyBorder="1" applyAlignment="1">
      <alignment horizontal="center"/>
    </xf>
    <xf numFmtId="0" fontId="2" fillId="0" borderId="11" xfId="0" applyFont="1" applyBorder="1" applyAlignment="1">
      <alignment horizontal="center"/>
    </xf>
    <xf numFmtId="0" fontId="2" fillId="4" borderId="11" xfId="0" applyFont="1" applyFill="1" applyBorder="1" applyAlignment="1">
      <alignment horizontal="center"/>
    </xf>
    <xf numFmtId="164" fontId="2" fillId="4" borderId="11" xfId="0" applyNumberFormat="1" applyFont="1" applyFill="1" applyBorder="1" applyAlignment="1">
      <alignment horizontal="center"/>
    </xf>
    <xf numFmtId="0" fontId="9" fillId="0" borderId="15" xfId="0" applyFont="1" applyBorder="1" applyAlignment="1">
      <alignment horizontal="center"/>
    </xf>
    <xf numFmtId="49" fontId="0" fillId="0" borderId="0" xfId="0" applyNumberFormat="1"/>
    <xf numFmtId="0" fontId="0" fillId="0" borderId="0" xfId="0" applyAlignment="1">
      <alignment horizontal="right" textRotation="90"/>
    </xf>
    <xf numFmtId="0" fontId="0" fillId="5" borderId="0" xfId="0" applyFill="1" applyAlignment="1">
      <alignment horizontal="right" textRotation="90"/>
    </xf>
    <xf numFmtId="0" fontId="10" fillId="0" borderId="0" xfId="0" applyFont="1"/>
    <xf numFmtId="164" fontId="0" fillId="0" borderId="17" xfId="0" applyNumberFormat="1" applyBorder="1"/>
    <xf numFmtId="164" fontId="0" fillId="0" borderId="16" xfId="0" applyNumberFormat="1" applyBorder="1"/>
    <xf numFmtId="164" fontId="0" fillId="0" borderId="5" xfId="0" applyNumberFormat="1" applyBorder="1"/>
    <xf numFmtId="164" fontId="0" fillId="0" borderId="7" xfId="0" applyNumberFormat="1" applyBorder="1"/>
    <xf numFmtId="0" fontId="0" fillId="0" borderId="18" xfId="0" applyBorder="1"/>
    <xf numFmtId="0" fontId="0" fillId="0" borderId="6" xfId="0" applyBorder="1"/>
    <xf numFmtId="0" fontId="0" fillId="0" borderId="9" xfId="0" applyBorder="1"/>
    <xf numFmtId="0" fontId="3" fillId="0" borderId="12" xfId="0" applyFont="1" applyBorder="1"/>
    <xf numFmtId="0" fontId="0" fillId="0" borderId="12" xfId="0" applyBorder="1"/>
    <xf numFmtId="0" fontId="0" fillId="0" borderId="14" xfId="0" applyBorder="1"/>
    <xf numFmtId="0" fontId="2" fillId="0" borderId="19" xfId="0" applyFont="1" applyBorder="1"/>
    <xf numFmtId="0" fontId="16" fillId="0" borderId="0" xfId="0" applyFont="1"/>
    <xf numFmtId="0" fontId="14" fillId="6" borderId="20" xfId="0" applyFont="1" applyFill="1" applyBorder="1" applyAlignment="1">
      <alignment horizontal="center"/>
    </xf>
    <xf numFmtId="0" fontId="1" fillId="6" borderId="21" xfId="0" applyFont="1" applyFill="1" applyBorder="1" applyAlignment="1">
      <alignment horizontal="center"/>
    </xf>
    <xf numFmtId="0" fontId="13" fillId="3" borderId="12" xfId="0" applyFont="1" applyFill="1" applyBorder="1" applyAlignment="1">
      <alignment horizontal="center" wrapText="1"/>
    </xf>
    <xf numFmtId="0" fontId="12" fillId="3" borderId="13" xfId="0" applyFont="1" applyFill="1" applyBorder="1" applyAlignment="1">
      <alignment horizontal="center"/>
    </xf>
    <xf numFmtId="0" fontId="2" fillId="0" borderId="12" xfId="0" applyFont="1" applyBorder="1" applyAlignment="1">
      <alignment horizontal="left"/>
    </xf>
    <xf numFmtId="0" fontId="5" fillId="0" borderId="12" xfId="0" applyFont="1" applyBorder="1" applyAlignment="1">
      <alignment horizontal="left"/>
    </xf>
    <xf numFmtId="0" fontId="0" fillId="0" borderId="0" xfId="0" applyAlignment="1">
      <alignment horizontal="left"/>
    </xf>
    <xf numFmtId="0" fontId="0" fillId="0" borderId="10" xfId="0" applyBorder="1" applyAlignment="1">
      <alignment horizontal="center"/>
    </xf>
    <xf numFmtId="0" fontId="15" fillId="6" borderId="0" xfId="0" applyFont="1" applyFill="1" applyAlignment="1">
      <alignment horizontal="center"/>
    </xf>
    <xf numFmtId="0" fontId="0" fillId="0" borderId="12" xfId="0" applyBorder="1" applyAlignment="1">
      <alignment horizontal="center" wrapText="1"/>
    </xf>
    <xf numFmtId="0" fontId="0" fillId="0" borderId="0" xfId="0" applyBorder="1" applyAlignment="1">
      <alignment horizontal="center"/>
    </xf>
    <xf numFmtId="0" fontId="0" fillId="0" borderId="0" xfId="0" applyBorder="1"/>
    <xf numFmtId="0" fontId="0" fillId="0" borderId="0" xfId="0" applyBorder="1" applyAlignment="1">
      <alignment horizontal="center" wrapText="1"/>
    </xf>
    <xf numFmtId="0" fontId="17" fillId="7" borderId="20" xfId="0" applyFont="1" applyFill="1" applyBorder="1" applyAlignment="1">
      <alignment horizontal="center" wrapText="1"/>
    </xf>
    <xf numFmtId="0" fontId="17" fillId="7" borderId="4" xfId="0" applyFont="1" applyFill="1" applyBorder="1" applyAlignment="1">
      <alignment horizontal="center" wrapText="1"/>
    </xf>
    <xf numFmtId="0" fontId="17" fillId="7" borderId="21" xfId="0" applyFont="1" applyFill="1" applyBorder="1" applyAlignment="1">
      <alignment horizontal="center" wrapText="1"/>
    </xf>
    <xf numFmtId="0" fontId="0" fillId="0" borderId="12" xfId="0" applyBorder="1" applyAlignment="1">
      <alignment horizontal="center"/>
    </xf>
    <xf numFmtId="0" fontId="0" fillId="0" borderId="13" xfId="0" applyBorder="1" applyAlignment="1">
      <alignment horizontal="center"/>
    </xf>
    <xf numFmtId="0" fontId="0" fillId="0" borderId="13" xfId="0" applyBorder="1" applyAlignment="1">
      <alignment horizontal="center" wrapText="1"/>
    </xf>
    <xf numFmtId="0" fontId="0" fillId="0" borderId="22" xfId="0" applyBorder="1" applyAlignment="1">
      <alignment horizontal="center" wrapText="1"/>
    </xf>
    <xf numFmtId="0" fontId="0" fillId="0" borderId="23" xfId="0" applyBorder="1" applyAlignment="1">
      <alignment horizontal="center" wrapText="1"/>
    </xf>
    <xf numFmtId="0" fontId="0" fillId="0" borderId="24" xfId="0" applyBorder="1" applyAlignment="1">
      <alignment horizontal="center" wrapText="1"/>
    </xf>
    <xf numFmtId="0" fontId="0" fillId="0" borderId="12" xfId="0" applyBorder="1" applyAlignment="1">
      <alignment horizontal="left"/>
    </xf>
    <xf numFmtId="0" fontId="0" fillId="0" borderId="0" xfId="0" applyBorder="1" applyAlignment="1">
      <alignment horizontal="left"/>
    </xf>
    <xf numFmtId="0" fontId="0" fillId="0" borderId="13" xfId="0" applyBorder="1" applyAlignment="1">
      <alignment horizontal="left"/>
    </xf>
    <xf numFmtId="0" fontId="9" fillId="0" borderId="0" xfId="0" applyFont="1" applyFill="1" applyBorder="1" applyAlignment="1">
      <alignment horizontal="center"/>
    </xf>
    <xf numFmtId="0" fontId="0" fillId="0" borderId="0" xfId="0" applyAlignment="1">
      <alignment horizontal="left" wrapText="1"/>
    </xf>
    <xf numFmtId="0" fontId="0" fillId="0" borderId="25" xfId="0" applyBorder="1" applyAlignment="1">
      <alignment wrapText="1"/>
    </xf>
    <xf numFmtId="0" fontId="0" fillId="0" borderId="26" xfId="0" applyFill="1" applyBorder="1" applyAlignment="1">
      <alignment wrapText="1"/>
    </xf>
    <xf numFmtId="0" fontId="0" fillId="0" borderId="14" xfId="0" applyBorder="1" applyAlignment="1"/>
    <xf numFmtId="0" fontId="1" fillId="6" borderId="4" xfId="0" applyFont="1" applyFill="1" applyBorder="1" applyAlignment="1">
      <alignment horizontal="center"/>
    </xf>
    <xf numFmtId="0" fontId="12" fillId="3" borderId="0" xfId="0" applyFont="1" applyFill="1" applyBorder="1" applyAlignment="1">
      <alignment horizontal="center"/>
    </xf>
    <xf numFmtId="0" fontId="2" fillId="0" borderId="0" xfId="0" applyFont="1" applyBorder="1" applyAlignment="1">
      <alignment horizontal="left"/>
    </xf>
    <xf numFmtId="0" fontId="5" fillId="0" borderId="0" xfId="0" applyFont="1" applyBorder="1" applyAlignment="1">
      <alignment horizontal="left"/>
    </xf>
    <xf numFmtId="0" fontId="0" fillId="0" borderId="22" xfId="0" applyBorder="1" applyAlignment="1">
      <alignment wrapText="1"/>
    </xf>
    <xf numFmtId="0" fontId="0" fillId="0" borderId="24" xfId="0" applyBorder="1"/>
    <xf numFmtId="0" fontId="0" fillId="8" borderId="2" xfId="0" applyFill="1" applyBorder="1"/>
    <xf numFmtId="0" fontId="0" fillId="9" borderId="19" xfId="0" applyFill="1" applyBorder="1" applyAlignment="1">
      <alignment horizontal="center"/>
    </xf>
    <xf numFmtId="0" fontId="0" fillId="3" borderId="27" xfId="0" applyFill="1" applyBorder="1" applyAlignment="1">
      <alignment horizontal="center"/>
    </xf>
    <xf numFmtId="0" fontId="0" fillId="9" borderId="28" xfId="0" applyFill="1" applyBorder="1"/>
    <xf numFmtId="0" fontId="0" fillId="9" borderId="29" xfId="0" applyFill="1" applyBorder="1"/>
    <xf numFmtId="0" fontId="0" fillId="9" borderId="28" xfId="0" applyFill="1" applyBorder="1" applyAlignment="1">
      <alignment horizontal="center"/>
    </xf>
    <xf numFmtId="0" fontId="0" fillId="9" borderId="29" xfId="0" applyFill="1" applyBorder="1" applyAlignment="1">
      <alignment horizontal="center"/>
    </xf>
    <xf numFmtId="0" fontId="17" fillId="7" borderId="20" xfId="0" applyFont="1" applyFill="1" applyBorder="1" applyAlignment="1">
      <alignment horizontal="left" wrapText="1"/>
    </xf>
    <xf numFmtId="0" fontId="17" fillId="7" borderId="4" xfId="0" applyFont="1" applyFill="1" applyBorder="1" applyAlignment="1">
      <alignment horizontal="left" wrapText="1"/>
    </xf>
    <xf numFmtId="0" fontId="17" fillId="7" borderId="21" xfId="0" applyFont="1" applyFill="1" applyBorder="1" applyAlignment="1">
      <alignment horizontal="left" wrapText="1"/>
    </xf>
    <xf numFmtId="0" fontId="0" fillId="0" borderId="12" xfId="0" applyBorder="1" applyAlignment="1">
      <alignment horizontal="left" wrapText="1"/>
    </xf>
    <xf numFmtId="0" fontId="0" fillId="0" borderId="0" xfId="0" applyBorder="1" applyAlignment="1">
      <alignment horizontal="left" wrapText="1"/>
    </xf>
    <xf numFmtId="0" fontId="0" fillId="0" borderId="13" xfId="0" applyBorder="1" applyAlignment="1">
      <alignment horizontal="left" wrapText="1"/>
    </xf>
    <xf numFmtId="0" fontId="0" fillId="0" borderId="22" xfId="0" applyBorder="1" applyAlignment="1">
      <alignment horizontal="left" wrapText="1"/>
    </xf>
    <xf numFmtId="0" fontId="0" fillId="0" borderId="14" xfId="0" applyBorder="1" applyAlignment="1">
      <alignment horizontal="left" wrapText="1"/>
    </xf>
    <xf numFmtId="0" fontId="0" fillId="0" borderId="24" xfId="0" applyBorder="1" applyAlignment="1">
      <alignment horizontal="left" wrapText="1"/>
    </xf>
    <xf numFmtId="0" fontId="18" fillId="6" borderId="0" xfId="0" applyFont="1" applyFill="1" applyAlignment="1">
      <alignment horizontal="center"/>
    </xf>
    <xf numFmtId="0" fontId="0" fillId="0" borderId="20" xfId="0" applyBorder="1" applyAlignment="1">
      <alignment horizontal="left" wrapText="1"/>
    </xf>
    <xf numFmtId="0" fontId="0" fillId="0" borderId="4" xfId="0" applyBorder="1" applyAlignment="1">
      <alignment horizontal="left" wrapText="1"/>
    </xf>
    <xf numFmtId="0" fontId="0" fillId="0" borderId="21" xfId="0" applyBorder="1" applyAlignment="1">
      <alignment horizontal="left" wrapText="1"/>
    </xf>
    <xf numFmtId="0" fontId="0" fillId="8" borderId="0" xfId="0" applyFill="1"/>
    <xf numFmtId="0" fontId="0" fillId="10" borderId="0" xfId="0" applyFill="1"/>
    <xf numFmtId="0" fontId="0" fillId="11" borderId="0" xfId="0" applyFill="1"/>
    <xf numFmtId="0" fontId="0" fillId="12" borderId="0" xfId="0" applyFill="1"/>
    <xf numFmtId="0" fontId="0" fillId="0" borderId="19" xfId="0" applyBorder="1" applyAlignment="1">
      <alignment horizontal="center"/>
    </xf>
  </cellXfs>
  <cellStyles count="2">
    <cellStyle name="Normal" xfId="0" builtinId="0"/>
    <cellStyle name="Normal 2" xfId="1" xr:uid="{7392AB5E-1E81-44C7-B882-9D525BE7A05D}"/>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'Solution 5'!$K$1</c:f>
          <c:strCache>
            <c:ptCount val="1"/>
            <c:pt idx="0">
              <c:v>Sensitivity of $B$13 to Number of valves purchased from supplier 4</c:v>
            </c:pt>
          </c:strCache>
        </c:strRef>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spPr>
            <a:ln w="34925" cap="rnd">
              <a:solidFill>
                <a:schemeClr val="accent1"/>
              </a:solidFill>
              <a:round/>
            </a:ln>
            <a:effectLst>
              <a:outerShdw blurRad="57150" dist="19050" dir="5400000" algn="ctr" rotWithShape="0">
                <a:srgbClr val="000000">
                  <a:alpha val="63000"/>
                </a:srgbClr>
              </a:outerShdw>
            </a:effectLst>
          </c:spPr>
          <c:marker>
            <c:symbol val="none"/>
          </c:marker>
          <c:cat>
            <c:numRef>
              <c:f>'Solution 5'!$A$5:$A$25</c:f>
              <c:numCache>
                <c:formatCode>General</c:formatCode>
                <c:ptCount val="21"/>
                <c:pt idx="0">
                  <c:v>0</c:v>
                </c:pt>
                <c:pt idx="1">
                  <c:v>20</c:v>
                </c:pt>
                <c:pt idx="2">
                  <c:v>40</c:v>
                </c:pt>
                <c:pt idx="3">
                  <c:v>60</c:v>
                </c:pt>
                <c:pt idx="4">
                  <c:v>80</c:v>
                </c:pt>
                <c:pt idx="5">
                  <c:v>100</c:v>
                </c:pt>
                <c:pt idx="6">
                  <c:v>120</c:v>
                </c:pt>
                <c:pt idx="7">
                  <c:v>140</c:v>
                </c:pt>
                <c:pt idx="8">
                  <c:v>160</c:v>
                </c:pt>
                <c:pt idx="9">
                  <c:v>180</c:v>
                </c:pt>
                <c:pt idx="10">
                  <c:v>200</c:v>
                </c:pt>
                <c:pt idx="11">
                  <c:v>220</c:v>
                </c:pt>
                <c:pt idx="12">
                  <c:v>240</c:v>
                </c:pt>
                <c:pt idx="13">
                  <c:v>260</c:v>
                </c:pt>
                <c:pt idx="14">
                  <c:v>280</c:v>
                </c:pt>
                <c:pt idx="15">
                  <c:v>300</c:v>
                </c:pt>
                <c:pt idx="16">
                  <c:v>320</c:v>
                </c:pt>
                <c:pt idx="17">
                  <c:v>340</c:v>
                </c:pt>
                <c:pt idx="18">
                  <c:v>360</c:v>
                </c:pt>
                <c:pt idx="19">
                  <c:v>380</c:v>
                </c:pt>
                <c:pt idx="20">
                  <c:v>400</c:v>
                </c:pt>
              </c:numCache>
            </c:numRef>
          </c:cat>
          <c:val>
            <c:numRef>
              <c:f>'Solution 5'!$K$5:$K$25</c:f>
              <c:numCache>
                <c:formatCode>General</c:formatCode>
                <c:ptCount val="21"/>
                <c:pt idx="0">
                  <c:v>260300</c:v>
                </c:pt>
                <c:pt idx="1">
                  <c:v>260640</c:v>
                </c:pt>
                <c:pt idx="2">
                  <c:v>261150</c:v>
                </c:pt>
                <c:pt idx="3">
                  <c:v>262850</c:v>
                </c:pt>
                <c:pt idx="4">
                  <c:v>264550</c:v>
                </c:pt>
                <c:pt idx="5">
                  <c:v>266250</c:v>
                </c:pt>
                <c:pt idx="6">
                  <c:v>267950</c:v>
                </c:pt>
                <c:pt idx="7">
                  <c:v>269650</c:v>
                </c:pt>
                <c:pt idx="8">
                  <c:v>271350</c:v>
                </c:pt>
                <c:pt idx="9">
                  <c:v>273050</c:v>
                </c:pt>
                <c:pt idx="10">
                  <c:v>274750</c:v>
                </c:pt>
                <c:pt idx="11">
                  <c:v>276450</c:v>
                </c:pt>
                <c:pt idx="12">
                  <c:v>278150</c:v>
                </c:pt>
                <c:pt idx="13">
                  <c:v>279850</c:v>
                </c:pt>
                <c:pt idx="14">
                  <c:v>281550</c:v>
                </c:pt>
                <c:pt idx="15">
                  <c:v>283250</c:v>
                </c:pt>
                <c:pt idx="16">
                  <c:v>284950</c:v>
                </c:pt>
                <c:pt idx="17">
                  <c:v>286650</c:v>
                </c:pt>
                <c:pt idx="18">
                  <c:v>288350</c:v>
                </c:pt>
                <c:pt idx="19">
                  <c:v>290050</c:v>
                </c:pt>
                <c:pt idx="20">
                  <c:v>291750</c:v>
                </c:pt>
              </c:numCache>
            </c:numRef>
          </c:val>
          <c:smooth val="0"/>
          <c:extLst>
            <c:ext xmlns:c16="http://schemas.microsoft.com/office/drawing/2014/chart" uri="{C3380CC4-5D6E-409C-BE32-E72D297353CC}">
              <c16:uniqueId val="{00000001-723A-4D3E-B3C2-548F22FF10E8}"/>
            </c:ext>
          </c:extLst>
        </c:ser>
        <c:dLbls>
          <c:showLegendKey val="0"/>
          <c:showVal val="0"/>
          <c:showCatName val="0"/>
          <c:showSerName val="0"/>
          <c:showPercent val="0"/>
          <c:showBubbleSize val="0"/>
        </c:dLbls>
        <c:smooth val="0"/>
        <c:axId val="700215888"/>
        <c:axId val="288172608"/>
      </c:lineChart>
      <c:catAx>
        <c:axId val="70021588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Number of valves purchased from supplier 4 ($D$23)</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88172608"/>
        <c:crosses val="autoZero"/>
        <c:auto val="1"/>
        <c:lblAlgn val="ctr"/>
        <c:lblOffset val="100"/>
        <c:noMultiLvlLbl val="0"/>
      </c:catAx>
      <c:valAx>
        <c:axId val="28817260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0215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9</xdr:col>
      <xdr:colOff>70176</xdr:colOff>
      <xdr:row>17</xdr:row>
      <xdr:rowOff>81902</xdr:rowOff>
    </xdr:from>
    <xdr:to>
      <xdr:col>15</xdr:col>
      <xdr:colOff>285750</xdr:colOff>
      <xdr:row>25</xdr:row>
      <xdr:rowOff>157355</xdr:rowOff>
    </xdr:to>
    <xdr:pic>
      <xdr:nvPicPr>
        <xdr:cNvPr id="2" name="Picture 1">
          <a:extLst>
            <a:ext uri="{FF2B5EF4-FFF2-40B4-BE49-F238E27FC236}">
              <a16:creationId xmlns:a16="http://schemas.microsoft.com/office/drawing/2014/main" id="{9CA036D0-A38B-C636-4BFE-0C229712E0A4}"/>
            </a:ext>
          </a:extLst>
        </xdr:cNvPr>
        <xdr:cNvPicPr>
          <a:picLocks noChangeAspect="1"/>
        </xdr:cNvPicPr>
      </xdr:nvPicPr>
      <xdr:blipFill>
        <a:blip xmlns:r="http://schemas.openxmlformats.org/officeDocument/2006/relationships" r:embed="rId1"/>
        <a:stretch>
          <a:fillRect/>
        </a:stretch>
      </xdr:blipFill>
      <xdr:spPr>
        <a:xfrm>
          <a:off x="9493576" y="3237852"/>
          <a:ext cx="6114724" cy="1555003"/>
        </a:xfrm>
        <a:prstGeom prst="rect">
          <a:avLst/>
        </a:prstGeom>
      </xdr:spPr>
    </xdr:pic>
    <xdr:clientData/>
  </xdr:twoCellAnchor>
  <xdr:twoCellAnchor editAs="oneCell">
    <xdr:from>
      <xdr:col>8</xdr:col>
      <xdr:colOff>584200</xdr:colOff>
      <xdr:row>25</xdr:row>
      <xdr:rowOff>125977</xdr:rowOff>
    </xdr:from>
    <xdr:to>
      <xdr:col>16</xdr:col>
      <xdr:colOff>311694</xdr:colOff>
      <xdr:row>33</xdr:row>
      <xdr:rowOff>170922</xdr:rowOff>
    </xdr:to>
    <xdr:pic>
      <xdr:nvPicPr>
        <xdr:cNvPr id="3" name="Picture 2">
          <a:extLst>
            <a:ext uri="{FF2B5EF4-FFF2-40B4-BE49-F238E27FC236}">
              <a16:creationId xmlns:a16="http://schemas.microsoft.com/office/drawing/2014/main" id="{206C4C87-86F7-8557-99BE-1444720EAAA6}"/>
            </a:ext>
          </a:extLst>
        </xdr:cNvPr>
        <xdr:cNvPicPr>
          <a:picLocks noChangeAspect="1"/>
        </xdr:cNvPicPr>
      </xdr:nvPicPr>
      <xdr:blipFill>
        <a:blip xmlns:r="http://schemas.openxmlformats.org/officeDocument/2006/relationships" r:embed="rId2"/>
        <a:stretch>
          <a:fillRect/>
        </a:stretch>
      </xdr:blipFill>
      <xdr:spPr>
        <a:xfrm>
          <a:off x="9398000" y="4761477"/>
          <a:ext cx="6845844" cy="15244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25400</xdr:colOff>
      <xdr:row>0</xdr:row>
      <xdr:rowOff>184150</xdr:rowOff>
    </xdr:from>
    <xdr:to>
      <xdr:col>19</xdr:col>
      <xdr:colOff>0</xdr:colOff>
      <xdr:row>12</xdr:row>
      <xdr:rowOff>76200</xdr:rowOff>
    </xdr:to>
    <xdr:graphicFrame macro="">
      <xdr:nvGraphicFramePr>
        <xdr:cNvPr id="2" name="STS_2_Chart">
          <a:extLst>
            <a:ext uri="{FF2B5EF4-FFF2-40B4-BE49-F238E27FC236}">
              <a16:creationId xmlns:a16="http://schemas.microsoft.com/office/drawing/2014/main" id="{B219021D-F2C1-DDD7-5A68-697624AEEF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E3FE1-CBD8-4493-8F5D-B0AE5F77EF02}">
  <dimension ref="B1:H32"/>
  <sheetViews>
    <sheetView tabSelected="1" topLeftCell="A80" workbookViewId="0">
      <selection activeCell="H16" sqref="H16"/>
    </sheetView>
  </sheetViews>
  <sheetFormatPr defaultRowHeight="14.5" x14ac:dyDescent="0.35"/>
  <cols>
    <col min="2" max="2" width="57.26953125" customWidth="1"/>
    <col min="3" max="3" width="29.54296875" customWidth="1"/>
    <col min="4" max="4" width="19.6328125" customWidth="1"/>
    <col min="5" max="5" width="16.08984375" customWidth="1"/>
  </cols>
  <sheetData>
    <row r="1" spans="2:8" ht="15" thickBot="1" x14ac:dyDescent="0.4"/>
    <row r="2" spans="2:8" ht="42" customHeight="1" x14ac:dyDescent="0.6">
      <c r="B2" s="44" t="s">
        <v>120</v>
      </c>
      <c r="C2" s="74"/>
      <c r="D2" s="74"/>
      <c r="E2" s="74"/>
      <c r="F2" s="74"/>
      <c r="G2" s="74"/>
      <c r="H2" s="45"/>
    </row>
    <row r="3" spans="2:8" ht="42" customHeight="1" x14ac:dyDescent="0.35">
      <c r="B3" s="46" t="s">
        <v>121</v>
      </c>
      <c r="C3" s="75"/>
      <c r="D3" s="75"/>
      <c r="E3" s="75"/>
      <c r="F3" s="75"/>
      <c r="G3" s="75"/>
      <c r="H3" s="47"/>
    </row>
    <row r="4" spans="2:8" x14ac:dyDescent="0.35">
      <c r="B4" s="39" t="s">
        <v>122</v>
      </c>
      <c r="C4" s="55"/>
      <c r="D4" s="55"/>
      <c r="E4" s="55"/>
      <c r="F4" s="55"/>
      <c r="G4" s="55"/>
      <c r="H4" s="20"/>
    </row>
    <row r="5" spans="2:8" x14ac:dyDescent="0.35">
      <c r="B5" s="48" t="s">
        <v>101</v>
      </c>
      <c r="C5" s="76"/>
      <c r="D5" s="76"/>
      <c r="E5" s="76"/>
      <c r="F5" s="76"/>
      <c r="G5" s="55"/>
      <c r="H5" s="20"/>
    </row>
    <row r="6" spans="2:8" x14ac:dyDescent="0.35">
      <c r="B6" s="40"/>
      <c r="C6" s="55"/>
      <c r="D6" s="55"/>
      <c r="E6" s="55"/>
      <c r="F6" s="55"/>
      <c r="G6" s="55"/>
      <c r="H6" s="20"/>
    </row>
    <row r="7" spans="2:8" x14ac:dyDescent="0.35">
      <c r="B7" s="39" t="s">
        <v>14</v>
      </c>
      <c r="C7" s="55"/>
      <c r="D7" s="55"/>
      <c r="E7" s="55"/>
      <c r="F7" s="55"/>
      <c r="G7" s="55"/>
      <c r="H7" s="20"/>
    </row>
    <row r="8" spans="2:8" x14ac:dyDescent="0.35">
      <c r="B8" s="49" t="s">
        <v>102</v>
      </c>
      <c r="C8" s="77"/>
      <c r="D8" s="77"/>
      <c r="E8" s="77"/>
      <c r="F8" s="55"/>
      <c r="G8" s="55"/>
      <c r="H8" s="20"/>
    </row>
    <row r="9" spans="2:8" x14ac:dyDescent="0.35">
      <c r="B9" s="40" t="s">
        <v>15</v>
      </c>
      <c r="C9" s="55"/>
      <c r="D9" s="55"/>
      <c r="E9" s="55"/>
      <c r="F9" s="55"/>
      <c r="G9" s="55"/>
      <c r="H9" s="20"/>
    </row>
    <row r="10" spans="2:8" x14ac:dyDescent="0.35">
      <c r="B10" s="40" t="s">
        <v>16</v>
      </c>
      <c r="C10" s="55"/>
      <c r="D10" s="55"/>
      <c r="E10" s="55"/>
      <c r="F10" s="55"/>
      <c r="G10" s="55"/>
      <c r="H10" s="20"/>
    </row>
    <row r="11" spans="2:8" x14ac:dyDescent="0.35">
      <c r="B11" s="40" t="s">
        <v>21</v>
      </c>
      <c r="C11" s="55"/>
      <c r="D11" s="55"/>
      <c r="E11" s="55"/>
      <c r="F11" s="55"/>
      <c r="G11" s="55"/>
      <c r="H11" s="20"/>
    </row>
    <row r="12" spans="2:8" x14ac:dyDescent="0.35">
      <c r="B12" s="40" t="s">
        <v>17</v>
      </c>
      <c r="C12" s="55"/>
      <c r="D12" s="55"/>
      <c r="E12" s="55"/>
      <c r="F12" s="55"/>
      <c r="G12" s="55"/>
      <c r="H12" s="20"/>
    </row>
    <row r="13" spans="2:8" x14ac:dyDescent="0.35">
      <c r="B13" s="40"/>
      <c r="C13" s="55"/>
      <c r="D13" s="55"/>
      <c r="E13" s="55"/>
      <c r="F13" s="55"/>
      <c r="G13" s="55"/>
      <c r="H13" s="20"/>
    </row>
    <row r="14" spans="2:8" x14ac:dyDescent="0.35">
      <c r="B14" s="39" t="s">
        <v>19</v>
      </c>
      <c r="C14" s="55"/>
      <c r="D14" s="55"/>
      <c r="E14" s="55"/>
      <c r="F14" s="55"/>
      <c r="G14" s="55"/>
      <c r="H14" s="20"/>
    </row>
    <row r="15" spans="2:8" x14ac:dyDescent="0.35">
      <c r="B15" s="40" t="s">
        <v>105</v>
      </c>
      <c r="C15" s="55"/>
      <c r="D15" s="55"/>
      <c r="E15" s="55"/>
      <c r="F15" s="55"/>
      <c r="G15" s="55"/>
      <c r="H15" s="20"/>
    </row>
    <row r="16" spans="2:8" x14ac:dyDescent="0.35">
      <c r="B16" s="40"/>
      <c r="C16" s="55"/>
      <c r="D16" s="55"/>
      <c r="E16" s="55"/>
      <c r="F16" s="55"/>
      <c r="G16" s="55"/>
      <c r="H16" s="20"/>
    </row>
    <row r="17" spans="2:8" x14ac:dyDescent="0.35">
      <c r="B17" s="39" t="s">
        <v>18</v>
      </c>
      <c r="C17" s="55"/>
      <c r="D17" s="55"/>
      <c r="E17" s="55"/>
      <c r="F17" s="55"/>
      <c r="G17" s="55"/>
      <c r="H17" s="20"/>
    </row>
    <row r="18" spans="2:8" ht="29" x14ac:dyDescent="0.35">
      <c r="B18" s="19" t="s">
        <v>106</v>
      </c>
      <c r="C18" s="55"/>
      <c r="D18" s="55"/>
      <c r="E18" s="55"/>
      <c r="F18" s="55"/>
      <c r="G18" s="55"/>
      <c r="H18" s="20"/>
    </row>
    <row r="19" spans="2:8" x14ac:dyDescent="0.35">
      <c r="B19" s="19"/>
      <c r="C19" s="55"/>
      <c r="D19" s="55"/>
      <c r="E19" s="55"/>
      <c r="F19" s="55"/>
      <c r="G19" s="55"/>
      <c r="H19" s="20"/>
    </row>
    <row r="20" spans="2:8" x14ac:dyDescent="0.35">
      <c r="B20" s="39" t="s">
        <v>20</v>
      </c>
      <c r="C20" s="55"/>
      <c r="D20" s="55"/>
      <c r="E20" s="55"/>
      <c r="F20" s="55"/>
      <c r="G20" s="55"/>
      <c r="H20" s="20"/>
    </row>
    <row r="21" spans="2:8" x14ac:dyDescent="0.35">
      <c r="B21" s="19" t="s">
        <v>82</v>
      </c>
      <c r="C21" s="55" t="s">
        <v>107</v>
      </c>
      <c r="D21" s="55"/>
      <c r="E21" s="55"/>
      <c r="F21" s="55"/>
      <c r="G21" s="55"/>
      <c r="H21" s="20"/>
    </row>
    <row r="22" spans="2:8" x14ac:dyDescent="0.35">
      <c r="B22" s="19" t="s">
        <v>83</v>
      </c>
      <c r="C22" s="55" t="s">
        <v>109</v>
      </c>
      <c r="D22" s="55"/>
      <c r="E22" s="55"/>
      <c r="F22" s="55"/>
      <c r="G22" s="55"/>
      <c r="H22" s="20"/>
    </row>
    <row r="23" spans="2:8" x14ac:dyDescent="0.35">
      <c r="B23" s="19" t="s">
        <v>84</v>
      </c>
      <c r="C23" s="55" t="s">
        <v>108</v>
      </c>
      <c r="D23" s="55"/>
      <c r="E23" s="55"/>
      <c r="F23" s="55"/>
      <c r="G23" s="55"/>
      <c r="H23" s="20"/>
    </row>
    <row r="24" spans="2:8" x14ac:dyDescent="0.35">
      <c r="B24" s="19" t="s">
        <v>110</v>
      </c>
      <c r="C24" s="67" t="s">
        <v>119</v>
      </c>
      <c r="D24" s="55"/>
      <c r="E24" s="55"/>
      <c r="F24" s="55"/>
      <c r="G24" s="55"/>
      <c r="H24" s="20"/>
    </row>
    <row r="25" spans="2:8" x14ac:dyDescent="0.35">
      <c r="B25" s="19" t="s">
        <v>111</v>
      </c>
      <c r="C25" s="67"/>
      <c r="D25" s="55"/>
      <c r="E25" s="55"/>
      <c r="F25" s="55"/>
      <c r="G25" s="55"/>
      <c r="H25" s="20"/>
    </row>
    <row r="26" spans="2:8" x14ac:dyDescent="0.35">
      <c r="B26" s="19" t="s">
        <v>112</v>
      </c>
      <c r="C26" s="67"/>
      <c r="D26" s="55"/>
      <c r="E26" s="55"/>
      <c r="F26" s="55"/>
      <c r="G26" s="55"/>
      <c r="H26" s="20"/>
    </row>
    <row r="27" spans="2:8" x14ac:dyDescent="0.35">
      <c r="B27" s="19" t="s">
        <v>113</v>
      </c>
      <c r="C27" s="67"/>
      <c r="D27" s="55"/>
      <c r="E27" s="55"/>
      <c r="F27" s="55"/>
      <c r="G27" s="55"/>
      <c r="H27" s="20"/>
    </row>
    <row r="28" spans="2:8" x14ac:dyDescent="0.35">
      <c r="B28" s="19" t="s">
        <v>114</v>
      </c>
      <c r="C28" s="67"/>
      <c r="D28" s="55"/>
      <c r="E28" s="55"/>
      <c r="F28" s="55"/>
      <c r="G28" s="55"/>
      <c r="H28" s="20"/>
    </row>
    <row r="29" spans="2:8" x14ac:dyDescent="0.35">
      <c r="B29" s="19" t="s">
        <v>115</v>
      </c>
      <c r="C29" s="67"/>
      <c r="D29" s="55"/>
      <c r="E29" s="55"/>
      <c r="F29" s="55"/>
      <c r="G29" s="55"/>
      <c r="H29" s="20"/>
    </row>
    <row r="30" spans="2:8" x14ac:dyDescent="0.35">
      <c r="B30" s="19" t="s">
        <v>116</v>
      </c>
      <c r="C30" s="67" t="s">
        <v>118</v>
      </c>
      <c r="D30" s="55"/>
      <c r="E30" s="55"/>
      <c r="F30" s="55"/>
      <c r="G30" s="55"/>
      <c r="H30" s="20"/>
    </row>
    <row r="31" spans="2:8" x14ac:dyDescent="0.35">
      <c r="B31" s="19" t="s">
        <v>117</v>
      </c>
      <c r="C31" s="67"/>
      <c r="D31" s="55"/>
      <c r="E31" s="55"/>
      <c r="F31" s="55"/>
      <c r="G31" s="55"/>
      <c r="H31" s="20"/>
    </row>
    <row r="32" spans="2:8" ht="15" thickBot="1" x14ac:dyDescent="0.4">
      <c r="B32" s="78" t="s">
        <v>151</v>
      </c>
      <c r="C32" s="73"/>
      <c r="D32" s="41"/>
      <c r="E32" s="41"/>
      <c r="F32" s="41"/>
      <c r="G32" s="41"/>
      <c r="H32" s="79"/>
    </row>
  </sheetData>
  <mergeCells count="6">
    <mergeCell ref="C30:C31"/>
    <mergeCell ref="B2:H2"/>
    <mergeCell ref="B3:H3"/>
    <mergeCell ref="B5:F5"/>
    <mergeCell ref="B8:E8"/>
    <mergeCell ref="C24:C2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EE2D4-D7E8-4216-A235-DD9563C62F93}">
  <dimension ref="A1:K28"/>
  <sheetViews>
    <sheetView topLeftCell="A10" workbookViewId="0">
      <selection activeCell="I9" sqref="I9"/>
    </sheetView>
  </sheetViews>
  <sheetFormatPr defaultRowHeight="14.5" x14ac:dyDescent="0.35"/>
  <cols>
    <col min="1" max="1" width="47.6328125" customWidth="1"/>
    <col min="2" max="2" width="15.26953125" customWidth="1"/>
    <col min="3" max="3" width="12.453125" customWidth="1"/>
    <col min="4" max="4" width="15.26953125" customWidth="1"/>
    <col min="5" max="5" width="14.26953125" customWidth="1"/>
    <col min="6" max="6" width="12.36328125" customWidth="1"/>
    <col min="7" max="7" width="12.453125" customWidth="1"/>
    <col min="8" max="8" width="21.26953125" customWidth="1"/>
    <col min="9" max="9" width="20.1796875" customWidth="1"/>
    <col min="10" max="10" width="15.90625" customWidth="1"/>
  </cols>
  <sheetData>
    <row r="1" spans="1:9" ht="17.5" x14ac:dyDescent="0.35">
      <c r="A1" s="52" t="s">
        <v>124</v>
      </c>
      <c r="B1" s="52"/>
      <c r="C1" s="52"/>
      <c r="D1" s="52"/>
      <c r="E1" s="52"/>
      <c r="F1" s="52"/>
      <c r="G1" s="52"/>
    </row>
    <row r="2" spans="1:9" x14ac:dyDescent="0.35">
      <c r="A2" s="2"/>
      <c r="B2" s="2"/>
      <c r="C2" s="2"/>
    </row>
    <row r="3" spans="1:9" x14ac:dyDescent="0.35">
      <c r="A3" s="3" t="s">
        <v>0</v>
      </c>
      <c r="B3" s="3"/>
      <c r="C3" s="3"/>
    </row>
    <row r="4" spans="1:9" ht="15" thickBot="1" x14ac:dyDescent="0.4">
      <c r="A4" s="43" t="s">
        <v>123</v>
      </c>
      <c r="B4" s="1"/>
      <c r="C4" s="1"/>
    </row>
    <row r="5" spans="1:9" ht="15.5" thickTop="1" thickBot="1" x14ac:dyDescent="0.4">
      <c r="A5" s="14"/>
      <c r="B5" s="14"/>
      <c r="C5" s="14"/>
      <c r="D5" s="12"/>
      <c r="E5" s="51" t="s">
        <v>10</v>
      </c>
      <c r="F5" s="51"/>
      <c r="G5" s="51"/>
    </row>
    <row r="6" spans="1:9" ht="15.5" thickTop="1" thickBot="1" x14ac:dyDescent="0.4">
      <c r="A6" s="13" t="s">
        <v>72</v>
      </c>
      <c r="B6" s="13"/>
      <c r="C6" s="13" t="s">
        <v>28</v>
      </c>
      <c r="D6" s="13" t="s">
        <v>126</v>
      </c>
      <c r="E6" s="13" t="s">
        <v>11</v>
      </c>
      <c r="F6" s="13" t="s">
        <v>12</v>
      </c>
      <c r="G6" s="13" t="s">
        <v>13</v>
      </c>
      <c r="I6" s="1"/>
    </row>
    <row r="7" spans="1:9" ht="15.5" thickTop="1" thickBot="1" x14ac:dyDescent="0.4">
      <c r="A7" s="13" t="s">
        <v>3</v>
      </c>
      <c r="B7" s="13" t="s">
        <v>31</v>
      </c>
      <c r="C7" s="15">
        <v>39.999999999999602</v>
      </c>
      <c r="D7" s="16">
        <v>195</v>
      </c>
      <c r="E7" s="16">
        <v>0.25</v>
      </c>
      <c r="F7" s="16">
        <v>0.5</v>
      </c>
      <c r="G7" s="16">
        <v>0.25</v>
      </c>
    </row>
    <row r="8" spans="1:9" ht="15.5" thickTop="1" thickBot="1" x14ac:dyDescent="0.4">
      <c r="A8" s="13" t="s">
        <v>4</v>
      </c>
      <c r="B8" s="13" t="s">
        <v>32</v>
      </c>
      <c r="C8" s="15">
        <v>0</v>
      </c>
      <c r="D8" s="16">
        <v>198</v>
      </c>
      <c r="E8" s="16">
        <v>0.2</v>
      </c>
      <c r="F8" s="16">
        <v>0.3</v>
      </c>
      <c r="G8" s="16">
        <v>0.5</v>
      </c>
    </row>
    <row r="9" spans="1:9" ht="15.5" thickTop="1" thickBot="1" x14ac:dyDescent="0.4">
      <c r="A9" s="13" t="s">
        <v>5</v>
      </c>
      <c r="B9" s="13" t="s">
        <v>33</v>
      </c>
      <c r="C9" s="15">
        <v>600</v>
      </c>
      <c r="D9" s="16">
        <v>195</v>
      </c>
      <c r="E9" s="16">
        <v>0.4</v>
      </c>
      <c r="F9" s="16">
        <v>0.4</v>
      </c>
      <c r="G9" s="16">
        <v>0.2</v>
      </c>
    </row>
    <row r="10" spans="1:9" ht="15.5" thickTop="1" thickBot="1" x14ac:dyDescent="0.4">
      <c r="A10" s="13" t="s">
        <v>6</v>
      </c>
      <c r="B10" s="13" t="s">
        <v>34</v>
      </c>
      <c r="C10" s="15">
        <v>0</v>
      </c>
      <c r="D10" s="16">
        <v>190</v>
      </c>
      <c r="E10" s="16">
        <v>0.2</v>
      </c>
      <c r="F10" s="16">
        <v>0.5</v>
      </c>
      <c r="G10" s="16">
        <v>0.3</v>
      </c>
    </row>
    <row r="11" spans="1:9" ht="15.5" thickTop="1" thickBot="1" x14ac:dyDescent="0.4">
      <c r="A11" s="13" t="s">
        <v>7</v>
      </c>
      <c r="B11" s="13" t="s">
        <v>35</v>
      </c>
      <c r="C11" s="15">
        <v>100</v>
      </c>
      <c r="D11" s="16">
        <v>200</v>
      </c>
      <c r="E11" s="16">
        <v>0.3</v>
      </c>
      <c r="F11" s="16">
        <v>0.3</v>
      </c>
      <c r="G11" s="16">
        <v>0.4</v>
      </c>
    </row>
    <row r="12" spans="1:9" ht="15.5" thickTop="1" thickBot="1" x14ac:dyDescent="0.4">
      <c r="A12" s="13" t="s">
        <v>8</v>
      </c>
      <c r="B12" s="13" t="s">
        <v>36</v>
      </c>
      <c r="C12" s="15">
        <v>550.00000000000034</v>
      </c>
      <c r="D12" s="16">
        <v>210</v>
      </c>
      <c r="E12" s="82">
        <v>0.4</v>
      </c>
      <c r="F12" s="82">
        <v>0.2</v>
      </c>
      <c r="G12" s="82">
        <v>0.4</v>
      </c>
      <c r="I12" s="1"/>
    </row>
    <row r="13" spans="1:9" ht="15.5" thickTop="1" thickBot="1" x14ac:dyDescent="0.4">
      <c r="A13" s="17" t="s">
        <v>37</v>
      </c>
      <c r="B13" s="18" cm="1">
        <f t="array" ref="B13">SUMPRODUCT(C7:C12*D7:D12)</f>
        <v>260300</v>
      </c>
      <c r="E13" s="85">
        <f>SUMPRODUCT(C7:C12,E7:E12)</f>
        <v>500</v>
      </c>
      <c r="F13" s="86">
        <f>SUMPRODUCT(C7:C12,F7:F12)</f>
        <v>399.99999999999983</v>
      </c>
      <c r="G13" s="86">
        <f>SUMPRODUCT(G7:G12,C7:C12)</f>
        <v>390</v>
      </c>
      <c r="H13" s="81" t="s">
        <v>138</v>
      </c>
    </row>
    <row r="14" spans="1:9" ht="15" thickTop="1" x14ac:dyDescent="0.35"/>
    <row r="15" spans="1:9" ht="15" thickBot="1" x14ac:dyDescent="0.4">
      <c r="I15" s="1"/>
    </row>
    <row r="16" spans="1:9" ht="15" thickBot="1" x14ac:dyDescent="0.4">
      <c r="A16" s="42" t="s">
        <v>22</v>
      </c>
      <c r="B16" s="24" t="s">
        <v>23</v>
      </c>
      <c r="C16" s="24" t="s">
        <v>25</v>
      </c>
      <c r="D16" s="24" t="s">
        <v>24</v>
      </c>
    </row>
    <row r="17" spans="1:11" ht="29.5" customHeight="1" thickBot="1" x14ac:dyDescent="0.4">
      <c r="A17" s="22" t="s">
        <v>79</v>
      </c>
      <c r="B17" s="25" cm="1">
        <f t="array" ref="B17">SUMPRODUCT(E7:E12*C7:C12)</f>
        <v>500</v>
      </c>
      <c r="C17" s="23" t="s">
        <v>26</v>
      </c>
      <c r="D17" s="25">
        <v>500</v>
      </c>
      <c r="E17" s="19"/>
      <c r="F17" s="5"/>
      <c r="G17" s="5"/>
      <c r="H17" s="5"/>
      <c r="I17" s="5"/>
      <c r="J17" s="5"/>
      <c r="K17" s="5"/>
    </row>
    <row r="18" spans="1:11" ht="29.5" customHeight="1" thickBot="1" x14ac:dyDescent="0.4">
      <c r="A18" s="22" t="s">
        <v>80</v>
      </c>
      <c r="B18" s="25" cm="1">
        <f t="array" ref="B18">SUMPRODUCT(F7:F12*C7:C12)</f>
        <v>399.99999999999983</v>
      </c>
      <c r="C18" s="23" t="s">
        <v>26</v>
      </c>
      <c r="D18" s="25">
        <v>400</v>
      </c>
      <c r="F18" s="57" t="s">
        <v>140</v>
      </c>
      <c r="G18" s="58"/>
      <c r="H18" s="58"/>
      <c r="I18" s="58"/>
      <c r="J18" s="59"/>
    </row>
    <row r="19" spans="1:11" ht="29.5" thickBot="1" x14ac:dyDescent="0.4">
      <c r="A19" s="22" t="s">
        <v>81</v>
      </c>
      <c r="B19" s="25" cm="1">
        <f t="array" ref="B19">SUMPRODUCT(G7:G12*C7:C12)</f>
        <v>390</v>
      </c>
      <c r="C19" s="23" t="s">
        <v>26</v>
      </c>
      <c r="D19" s="25">
        <v>300</v>
      </c>
      <c r="F19" s="60" t="s">
        <v>125</v>
      </c>
      <c r="G19" s="54"/>
      <c r="H19" s="54"/>
      <c r="I19" s="54"/>
      <c r="J19" s="61"/>
    </row>
    <row r="20" spans="1:11" ht="15" thickBot="1" x14ac:dyDescent="0.4">
      <c r="A20" s="22" t="s">
        <v>130</v>
      </c>
      <c r="B20" s="26">
        <f t="shared" ref="B20:B25" si="0">C7</f>
        <v>39.999999999999602</v>
      </c>
      <c r="C20" s="23" t="s">
        <v>27</v>
      </c>
      <c r="D20" s="25">
        <v>600</v>
      </c>
      <c r="F20" s="60" t="s">
        <v>127</v>
      </c>
      <c r="G20" s="54"/>
      <c r="H20" s="54"/>
      <c r="I20" s="54"/>
      <c r="J20" s="61"/>
    </row>
    <row r="21" spans="1:11" ht="15" thickBot="1" x14ac:dyDescent="0.4">
      <c r="A21" s="22" t="s">
        <v>131</v>
      </c>
      <c r="B21" s="26">
        <f>C8</f>
        <v>0</v>
      </c>
      <c r="C21" s="23" t="s">
        <v>27</v>
      </c>
      <c r="D21" s="25">
        <v>600</v>
      </c>
      <c r="F21" s="60" t="s">
        <v>129</v>
      </c>
      <c r="G21" s="54"/>
      <c r="H21" s="54"/>
      <c r="I21" s="54"/>
      <c r="J21" s="61"/>
    </row>
    <row r="22" spans="1:11" ht="15" thickBot="1" x14ac:dyDescent="0.4">
      <c r="A22" s="22" t="s">
        <v>132</v>
      </c>
      <c r="B22" s="26">
        <f t="shared" si="0"/>
        <v>600</v>
      </c>
      <c r="C22" s="23" t="s">
        <v>27</v>
      </c>
      <c r="D22" s="25">
        <v>600</v>
      </c>
      <c r="F22" s="60" t="s">
        <v>128</v>
      </c>
      <c r="G22" s="54"/>
      <c r="H22" s="54"/>
      <c r="I22" s="54"/>
      <c r="J22" s="61"/>
    </row>
    <row r="23" spans="1:11" ht="15" thickBot="1" x14ac:dyDescent="0.4">
      <c r="A23" s="22" t="s">
        <v>133</v>
      </c>
      <c r="B23" s="26">
        <f t="shared" si="0"/>
        <v>0</v>
      </c>
      <c r="C23" s="23" t="s">
        <v>27</v>
      </c>
      <c r="D23" s="25">
        <v>600</v>
      </c>
      <c r="F23" s="66"/>
      <c r="G23" s="67"/>
      <c r="H23" s="67"/>
      <c r="I23" s="67"/>
      <c r="J23" s="68"/>
    </row>
    <row r="24" spans="1:11" ht="15" customHeight="1" thickBot="1" x14ac:dyDescent="0.4">
      <c r="A24" s="22" t="s">
        <v>134</v>
      </c>
      <c r="B24" s="26">
        <f t="shared" si="0"/>
        <v>100</v>
      </c>
      <c r="C24" s="23" t="s">
        <v>27</v>
      </c>
      <c r="D24" s="25">
        <v>600</v>
      </c>
      <c r="F24" s="53" t="s">
        <v>139</v>
      </c>
      <c r="G24" s="56"/>
      <c r="H24" s="56"/>
      <c r="I24" s="56"/>
      <c r="J24" s="62"/>
    </row>
    <row r="25" spans="1:11" ht="15" thickBot="1" x14ac:dyDescent="0.4">
      <c r="A25" s="22" t="s">
        <v>135</v>
      </c>
      <c r="B25" s="26">
        <f t="shared" si="0"/>
        <v>550.00000000000034</v>
      </c>
      <c r="C25" s="23" t="s">
        <v>27</v>
      </c>
      <c r="D25" s="25">
        <v>600</v>
      </c>
      <c r="F25" s="53"/>
      <c r="G25" s="56"/>
      <c r="H25" s="56"/>
      <c r="I25" s="56"/>
      <c r="J25" s="62"/>
    </row>
    <row r="26" spans="1:11" ht="15" thickBot="1" x14ac:dyDescent="0.4">
      <c r="A26" s="22" t="s">
        <v>136</v>
      </c>
      <c r="B26" s="26">
        <f>C9</f>
        <v>600</v>
      </c>
      <c r="C26" s="23" t="s">
        <v>26</v>
      </c>
      <c r="D26" s="25">
        <v>100</v>
      </c>
      <c r="F26" s="63"/>
      <c r="G26" s="64"/>
      <c r="H26" s="64"/>
      <c r="I26" s="64"/>
      <c r="J26" s="65"/>
    </row>
    <row r="27" spans="1:11" ht="15" thickBot="1" x14ac:dyDescent="0.4">
      <c r="A27" s="71" t="s">
        <v>137</v>
      </c>
      <c r="B27" s="26">
        <f>C11</f>
        <v>100</v>
      </c>
      <c r="C27" s="23" t="s">
        <v>26</v>
      </c>
      <c r="D27" s="25">
        <v>100</v>
      </c>
    </row>
    <row r="28" spans="1:11" x14ac:dyDescent="0.35">
      <c r="A28" s="72" t="s">
        <v>147</v>
      </c>
    </row>
  </sheetData>
  <mergeCells count="9">
    <mergeCell ref="F18:J18"/>
    <mergeCell ref="F23:J23"/>
    <mergeCell ref="F19:J19"/>
    <mergeCell ref="F20:J20"/>
    <mergeCell ref="F21:J21"/>
    <mergeCell ref="F22:J22"/>
    <mergeCell ref="F24:J26"/>
    <mergeCell ref="E5:G5"/>
    <mergeCell ref="A1:G1"/>
  </mergeCells>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E7887-9233-4083-96E0-21E5A43167FF}">
  <dimension ref="A1:O38"/>
  <sheetViews>
    <sheetView showGridLines="0" topLeftCell="A6" workbookViewId="0">
      <selection activeCell="J7" sqref="J7:O13"/>
    </sheetView>
  </sheetViews>
  <sheetFormatPr defaultRowHeight="14.5" x14ac:dyDescent="0.35"/>
  <cols>
    <col min="1" max="1" width="2.1796875" customWidth="1"/>
    <col min="2" max="2" width="5.90625" bestFit="1" customWidth="1"/>
    <col min="3" max="3" width="68" bestFit="1" customWidth="1"/>
    <col min="4" max="4" width="5.54296875" bestFit="1" customWidth="1"/>
    <col min="5" max="5" width="8" bestFit="1" customWidth="1"/>
    <col min="6" max="6" width="9.81640625" bestFit="1" customWidth="1"/>
    <col min="7" max="8" width="9" bestFit="1" customWidth="1"/>
    <col min="12" max="12" width="40.81640625" customWidth="1"/>
  </cols>
  <sheetData>
    <row r="1" spans="1:15" x14ac:dyDescent="0.35">
      <c r="A1" s="4" t="s">
        <v>38</v>
      </c>
    </row>
    <row r="2" spans="1:15" x14ac:dyDescent="0.35">
      <c r="A2" s="4" t="s">
        <v>85</v>
      </c>
    </row>
    <row r="3" spans="1:15" x14ac:dyDescent="0.35">
      <c r="A3" s="4" t="s">
        <v>86</v>
      </c>
    </row>
    <row r="6" spans="1:15" ht="15" thickBot="1" x14ac:dyDescent="0.4">
      <c r="A6" t="s">
        <v>39</v>
      </c>
    </row>
    <row r="7" spans="1:15" ht="14.5" customHeight="1" x14ac:dyDescent="0.35">
      <c r="B7" s="27"/>
      <c r="C7" s="27"/>
      <c r="D7" s="27" t="s">
        <v>42</v>
      </c>
      <c r="E7" s="27" t="s">
        <v>44</v>
      </c>
      <c r="F7" s="27" t="s">
        <v>46</v>
      </c>
      <c r="G7" s="27" t="s">
        <v>48</v>
      </c>
      <c r="H7" s="27" t="s">
        <v>48</v>
      </c>
      <c r="I7" s="69"/>
      <c r="J7" s="70" t="s">
        <v>150</v>
      </c>
      <c r="K7" s="70"/>
      <c r="L7" s="70"/>
      <c r="M7" s="70"/>
      <c r="N7" s="70"/>
      <c r="O7" s="70"/>
    </row>
    <row r="8" spans="1:15" ht="15" thickBot="1" x14ac:dyDescent="0.4">
      <c r="B8" s="8" t="s">
        <v>40</v>
      </c>
      <c r="C8" s="8" t="s">
        <v>41</v>
      </c>
      <c r="D8" s="8" t="s">
        <v>43</v>
      </c>
      <c r="E8" s="8" t="s">
        <v>45</v>
      </c>
      <c r="F8" s="8" t="s">
        <v>47</v>
      </c>
      <c r="G8" s="8" t="s">
        <v>49</v>
      </c>
      <c r="H8" s="8" t="s">
        <v>50</v>
      </c>
      <c r="I8" s="69" t="s">
        <v>141</v>
      </c>
      <c r="J8" s="70"/>
      <c r="K8" s="70"/>
      <c r="L8" s="70"/>
      <c r="M8" s="70"/>
      <c r="N8" s="70"/>
      <c r="O8" s="70"/>
    </row>
    <row r="9" spans="1:15" x14ac:dyDescent="0.35">
      <c r="B9" s="6" t="s">
        <v>55</v>
      </c>
      <c r="C9" s="6" t="s">
        <v>73</v>
      </c>
      <c r="D9" s="6">
        <v>39.999999999999595</v>
      </c>
      <c r="E9" s="6">
        <v>0</v>
      </c>
      <c r="F9" s="6">
        <v>195</v>
      </c>
      <c r="G9" s="6">
        <v>15.93750000000003</v>
      </c>
      <c r="H9" s="6">
        <v>63.749999999999943</v>
      </c>
      <c r="J9" s="70"/>
      <c r="K9" s="70"/>
      <c r="L9" s="70"/>
      <c r="M9" s="70"/>
      <c r="N9" s="70"/>
      <c r="O9" s="70"/>
    </row>
    <row r="10" spans="1:15" x14ac:dyDescent="0.35">
      <c r="B10" s="6" t="s">
        <v>56</v>
      </c>
      <c r="C10" s="6" t="s">
        <v>74</v>
      </c>
      <c r="D10" s="6">
        <v>0</v>
      </c>
      <c r="E10" s="6">
        <v>58.999999999999986</v>
      </c>
      <c r="F10" s="6">
        <v>198</v>
      </c>
      <c r="G10" s="6">
        <v>1E+30</v>
      </c>
      <c r="H10" s="6">
        <v>58.999999999999986</v>
      </c>
      <c r="J10" s="70"/>
      <c r="K10" s="70"/>
      <c r="L10" s="70"/>
      <c r="M10" s="70"/>
      <c r="N10" s="70"/>
      <c r="O10" s="70"/>
    </row>
    <row r="11" spans="1:15" x14ac:dyDescent="0.35">
      <c r="B11" s="6" t="s">
        <v>57</v>
      </c>
      <c r="C11" s="6" t="s">
        <v>75</v>
      </c>
      <c r="D11" s="6">
        <v>600</v>
      </c>
      <c r="E11" s="6">
        <v>0</v>
      </c>
      <c r="F11" s="6">
        <v>195</v>
      </c>
      <c r="G11" s="6">
        <v>49.000000000000028</v>
      </c>
      <c r="H11" s="6">
        <v>1E+30</v>
      </c>
      <c r="J11" s="70"/>
      <c r="K11" s="70"/>
      <c r="L11" s="70"/>
      <c r="M11" s="70"/>
      <c r="N11" s="70"/>
      <c r="O11" s="70"/>
    </row>
    <row r="12" spans="1:15" x14ac:dyDescent="0.35">
      <c r="B12" s="80" t="s">
        <v>58</v>
      </c>
      <c r="C12" s="80" t="s">
        <v>76</v>
      </c>
      <c r="D12" s="80">
        <v>0</v>
      </c>
      <c r="E12" s="80">
        <v>17.000000000000036</v>
      </c>
      <c r="F12" s="80">
        <v>190</v>
      </c>
      <c r="G12" s="80">
        <v>1E+30</v>
      </c>
      <c r="H12" s="80">
        <v>17.000000000000036</v>
      </c>
      <c r="J12" s="70"/>
      <c r="K12" s="70"/>
      <c r="L12" s="70"/>
      <c r="M12" s="70"/>
      <c r="N12" s="70"/>
      <c r="O12" s="70"/>
    </row>
    <row r="13" spans="1:15" x14ac:dyDescent="0.35">
      <c r="B13" s="6" t="s">
        <v>59</v>
      </c>
      <c r="C13" s="6" t="s">
        <v>77</v>
      </c>
      <c r="D13" s="6">
        <v>100</v>
      </c>
      <c r="E13" s="6">
        <v>0</v>
      </c>
      <c r="F13" s="6">
        <v>200</v>
      </c>
      <c r="G13" s="6">
        <v>1E+30</v>
      </c>
      <c r="H13" s="6">
        <v>17.000000000000025</v>
      </c>
      <c r="J13" s="70"/>
      <c r="K13" s="70"/>
      <c r="L13" s="70"/>
      <c r="M13" s="70"/>
      <c r="N13" s="70"/>
      <c r="O13" s="70"/>
    </row>
    <row r="14" spans="1:15" ht="15" thickBot="1" x14ac:dyDescent="0.4">
      <c r="B14" s="7" t="s">
        <v>60</v>
      </c>
      <c r="C14" s="7" t="s">
        <v>78</v>
      </c>
      <c r="D14" s="7">
        <v>550.00000000000034</v>
      </c>
      <c r="E14" s="7">
        <v>0</v>
      </c>
      <c r="F14" s="7">
        <v>210</v>
      </c>
      <c r="G14" s="7">
        <v>34</v>
      </c>
      <c r="H14" s="7">
        <v>73.499999999999972</v>
      </c>
      <c r="L14" s="5"/>
    </row>
    <row r="15" spans="1:15" ht="14.5" customHeight="1" x14ac:dyDescent="0.35">
      <c r="J15" s="70" t="s">
        <v>148</v>
      </c>
      <c r="K15" s="70"/>
      <c r="L15" s="70"/>
      <c r="M15" s="70"/>
      <c r="N15" s="70"/>
      <c r="O15" s="70"/>
    </row>
    <row r="16" spans="1:15" ht="15" thickBot="1" x14ac:dyDescent="0.4">
      <c r="A16" t="s">
        <v>22</v>
      </c>
      <c r="J16" s="70"/>
      <c r="K16" s="70"/>
      <c r="L16" s="70"/>
      <c r="M16" s="70"/>
      <c r="N16" s="70"/>
      <c r="O16" s="70"/>
    </row>
    <row r="17" spans="2:15" x14ac:dyDescent="0.35">
      <c r="B17" s="27"/>
      <c r="C17" s="27"/>
      <c r="D17" s="27" t="s">
        <v>42</v>
      </c>
      <c r="E17" s="27" t="s">
        <v>51</v>
      </c>
      <c r="F17" s="27" t="s">
        <v>53</v>
      </c>
      <c r="G17" s="27" t="s">
        <v>48</v>
      </c>
      <c r="H17" s="27" t="s">
        <v>48</v>
      </c>
      <c r="J17" s="70"/>
      <c r="K17" s="70"/>
      <c r="L17" s="70"/>
      <c r="M17" s="70"/>
      <c r="N17" s="70"/>
      <c r="O17" s="70"/>
    </row>
    <row r="18" spans="2:15" ht="15" thickBot="1" x14ac:dyDescent="0.4">
      <c r="B18" s="8" t="s">
        <v>40</v>
      </c>
      <c r="C18" s="8" t="s">
        <v>41</v>
      </c>
      <c r="D18" s="8" t="s">
        <v>43</v>
      </c>
      <c r="E18" s="8" t="s">
        <v>52</v>
      </c>
      <c r="F18" s="8" t="s">
        <v>54</v>
      </c>
      <c r="G18" s="8" t="s">
        <v>49</v>
      </c>
      <c r="H18" s="8" t="s">
        <v>50</v>
      </c>
    </row>
    <row r="19" spans="2:15" x14ac:dyDescent="0.35">
      <c r="B19" s="6" t="s">
        <v>61</v>
      </c>
      <c r="C19" s="6" t="s">
        <v>87</v>
      </c>
      <c r="D19" s="6">
        <v>500</v>
      </c>
      <c r="E19" s="6">
        <v>440.00000000000011</v>
      </c>
      <c r="F19" s="6">
        <v>500</v>
      </c>
      <c r="G19" s="6">
        <v>14.999999999999885</v>
      </c>
      <c r="H19" s="6">
        <v>89.999999999999972</v>
      </c>
    </row>
    <row r="20" spans="2:15" x14ac:dyDescent="0.35">
      <c r="B20" s="6" t="s">
        <v>62</v>
      </c>
      <c r="C20" s="6" t="s">
        <v>88</v>
      </c>
      <c r="D20" s="6">
        <v>399.99999999999983</v>
      </c>
      <c r="E20" s="6">
        <v>169.99999999999989</v>
      </c>
      <c r="F20" s="6">
        <v>400</v>
      </c>
      <c r="G20" s="6">
        <v>210.00000000000011</v>
      </c>
      <c r="H20" s="6">
        <v>14.999999999999844</v>
      </c>
    </row>
    <row r="21" spans="2:15" x14ac:dyDescent="0.35">
      <c r="B21" s="6" t="s">
        <v>63</v>
      </c>
      <c r="C21" s="6" t="s">
        <v>89</v>
      </c>
      <c r="D21" s="6">
        <v>390</v>
      </c>
      <c r="E21" s="6">
        <v>0</v>
      </c>
      <c r="F21" s="6">
        <v>300</v>
      </c>
      <c r="G21" s="6">
        <v>89.999999999999972</v>
      </c>
      <c r="H21" s="6">
        <v>1E+30</v>
      </c>
    </row>
    <row r="22" spans="2:15" x14ac:dyDescent="0.35">
      <c r="B22" s="6" t="s">
        <v>64</v>
      </c>
      <c r="C22" s="6" t="s">
        <v>90</v>
      </c>
      <c r="D22" s="6">
        <v>39.999999999999595</v>
      </c>
      <c r="E22" s="6">
        <v>0</v>
      </c>
      <c r="F22" s="6">
        <v>600</v>
      </c>
      <c r="G22" s="6">
        <v>1E+30</v>
      </c>
      <c r="H22" s="6">
        <v>560.00000000000045</v>
      </c>
    </row>
    <row r="23" spans="2:15" x14ac:dyDescent="0.35">
      <c r="B23" s="6" t="s">
        <v>65</v>
      </c>
      <c r="C23" s="6" t="s">
        <v>91</v>
      </c>
      <c r="D23" s="6">
        <v>0</v>
      </c>
      <c r="E23" s="6">
        <v>0</v>
      </c>
      <c r="F23" s="6">
        <v>600</v>
      </c>
      <c r="G23" s="6">
        <v>1E+30</v>
      </c>
      <c r="H23" s="6">
        <v>600</v>
      </c>
    </row>
    <row r="24" spans="2:15" x14ac:dyDescent="0.35">
      <c r="B24" s="6" t="s">
        <v>66</v>
      </c>
      <c r="C24" s="6" t="s">
        <v>92</v>
      </c>
      <c r="D24" s="6">
        <v>600</v>
      </c>
      <c r="E24" s="6">
        <v>-49.000000000000028</v>
      </c>
      <c r="F24" s="6">
        <v>600</v>
      </c>
      <c r="G24" s="6">
        <v>74.999999999999275</v>
      </c>
      <c r="H24" s="6">
        <v>74.999999999999389</v>
      </c>
    </row>
    <row r="25" spans="2:15" x14ac:dyDescent="0.35">
      <c r="B25" s="6" t="s">
        <v>67</v>
      </c>
      <c r="C25" s="6" t="s">
        <v>93</v>
      </c>
      <c r="D25" s="6">
        <v>0</v>
      </c>
      <c r="E25" s="6">
        <v>0</v>
      </c>
      <c r="F25" s="6">
        <v>600</v>
      </c>
      <c r="G25" s="6">
        <v>1E+30</v>
      </c>
      <c r="H25" s="6">
        <v>600</v>
      </c>
    </row>
    <row r="26" spans="2:15" x14ac:dyDescent="0.35">
      <c r="B26" s="6" t="s">
        <v>68</v>
      </c>
      <c r="C26" s="6" t="s">
        <v>94</v>
      </c>
      <c r="D26" s="6">
        <v>100</v>
      </c>
      <c r="E26" s="6">
        <v>0</v>
      </c>
      <c r="F26" s="6">
        <v>600</v>
      </c>
      <c r="G26" s="6">
        <v>1E+30</v>
      </c>
      <c r="H26" s="6">
        <v>500</v>
      </c>
    </row>
    <row r="27" spans="2:15" x14ac:dyDescent="0.35">
      <c r="B27" s="6" t="s">
        <v>69</v>
      </c>
      <c r="C27" s="6" t="s">
        <v>95</v>
      </c>
      <c r="D27" s="6">
        <v>550.00000000000034</v>
      </c>
      <c r="E27" s="6">
        <v>0</v>
      </c>
      <c r="F27" s="6">
        <v>600</v>
      </c>
      <c r="G27" s="6">
        <v>1E+30</v>
      </c>
      <c r="H27" s="6">
        <v>49.999999999999638</v>
      </c>
    </row>
    <row r="28" spans="2:15" x14ac:dyDescent="0.35">
      <c r="B28" s="6" t="s">
        <v>70</v>
      </c>
      <c r="C28" s="6" t="s">
        <v>96</v>
      </c>
      <c r="D28" s="6">
        <v>600</v>
      </c>
      <c r="E28" s="6">
        <v>0</v>
      </c>
      <c r="F28" s="6">
        <v>100</v>
      </c>
      <c r="G28" s="6">
        <v>500</v>
      </c>
      <c r="H28" s="6">
        <v>1E+30</v>
      </c>
    </row>
    <row r="29" spans="2:15" ht="15" thickBot="1" x14ac:dyDescent="0.4">
      <c r="B29" s="7" t="s">
        <v>71</v>
      </c>
      <c r="C29" s="7" t="s">
        <v>97</v>
      </c>
      <c r="D29" s="7">
        <v>100</v>
      </c>
      <c r="E29" s="7">
        <v>17.000000000000025</v>
      </c>
      <c r="F29" s="7">
        <v>100</v>
      </c>
      <c r="G29" s="7">
        <v>99.999999999999204</v>
      </c>
      <c r="H29" s="7">
        <v>99.999999999999119</v>
      </c>
    </row>
    <row r="36" spans="10:15" x14ac:dyDescent="0.35">
      <c r="J36" s="70" t="s">
        <v>149</v>
      </c>
      <c r="K36" s="70"/>
      <c r="L36" s="70"/>
      <c r="M36" s="70"/>
      <c r="N36" s="70"/>
      <c r="O36" s="70"/>
    </row>
    <row r="37" spans="10:15" x14ac:dyDescent="0.35">
      <c r="J37" s="70"/>
      <c r="K37" s="70"/>
      <c r="L37" s="70"/>
      <c r="M37" s="70"/>
      <c r="N37" s="70"/>
      <c r="O37" s="70"/>
    </row>
    <row r="38" spans="10:15" x14ac:dyDescent="0.35">
      <c r="J38" s="70"/>
      <c r="K38" s="70"/>
      <c r="L38" s="70"/>
      <c r="M38" s="70"/>
      <c r="N38" s="70"/>
      <c r="O38" s="70"/>
    </row>
  </sheetData>
  <mergeCells count="3">
    <mergeCell ref="J36:O38"/>
    <mergeCell ref="J7:O13"/>
    <mergeCell ref="J15:O1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76C73-1629-49A0-9953-7F2EDE7D3831}">
  <dimension ref="A1:M29"/>
  <sheetViews>
    <sheetView showGridLines="0" workbookViewId="0">
      <selection activeCell="M26" sqref="M26"/>
    </sheetView>
  </sheetViews>
  <sheetFormatPr defaultRowHeight="14.5" x14ac:dyDescent="0.35"/>
  <cols>
    <col min="1" max="1" width="2.1796875" customWidth="1"/>
    <col min="2" max="2" width="5.90625" bestFit="1" customWidth="1"/>
    <col min="3" max="3" width="68" bestFit="1" customWidth="1"/>
    <col min="4" max="4" width="5.54296875" bestFit="1" customWidth="1"/>
    <col min="5" max="5" width="8" bestFit="1" customWidth="1"/>
    <col min="6" max="6" width="9.81640625" bestFit="1" customWidth="1"/>
    <col min="7" max="8" width="9" bestFit="1" customWidth="1"/>
    <col min="13" max="13" width="40.81640625" customWidth="1"/>
  </cols>
  <sheetData>
    <row r="1" spans="1:13" x14ac:dyDescent="0.35">
      <c r="A1" s="4" t="s">
        <v>38</v>
      </c>
    </row>
    <row r="2" spans="1:13" x14ac:dyDescent="0.35">
      <c r="A2" s="4" t="s">
        <v>85</v>
      </c>
    </row>
    <row r="3" spans="1:13" x14ac:dyDescent="0.35">
      <c r="A3" s="4" t="s">
        <v>86</v>
      </c>
    </row>
    <row r="6" spans="1:13" ht="15" thickBot="1" x14ac:dyDescent="0.4">
      <c r="A6" t="s">
        <v>39</v>
      </c>
    </row>
    <row r="7" spans="1:13" ht="14.5" customHeight="1" x14ac:dyDescent="0.35">
      <c r="B7" s="27"/>
      <c r="C7" s="27"/>
      <c r="D7" s="27" t="s">
        <v>42</v>
      </c>
      <c r="E7" s="27" t="s">
        <v>44</v>
      </c>
      <c r="F7" s="27" t="s">
        <v>46</v>
      </c>
      <c r="G7" s="27" t="s">
        <v>48</v>
      </c>
      <c r="H7" s="27" t="s">
        <v>48</v>
      </c>
      <c r="J7" s="69"/>
      <c r="K7" s="70" t="s">
        <v>152</v>
      </c>
      <c r="L7" s="70"/>
      <c r="M7" s="70"/>
    </row>
    <row r="8" spans="1:13" ht="15" thickBot="1" x14ac:dyDescent="0.4">
      <c r="B8" s="8" t="s">
        <v>40</v>
      </c>
      <c r="C8" s="8" t="s">
        <v>41</v>
      </c>
      <c r="D8" s="8" t="s">
        <v>43</v>
      </c>
      <c r="E8" s="8" t="s">
        <v>45</v>
      </c>
      <c r="F8" s="8" t="s">
        <v>47</v>
      </c>
      <c r="G8" s="8" t="s">
        <v>49</v>
      </c>
      <c r="H8" s="8" t="s">
        <v>50</v>
      </c>
      <c r="J8" s="69" t="s">
        <v>142</v>
      </c>
      <c r="K8" s="70"/>
      <c r="L8" s="70"/>
      <c r="M8" s="70"/>
    </row>
    <row r="9" spans="1:13" x14ac:dyDescent="0.35">
      <c r="B9" s="6" t="s">
        <v>55</v>
      </c>
      <c r="C9" s="6" t="s">
        <v>73</v>
      </c>
      <c r="D9" s="6">
        <v>39.999999999999595</v>
      </c>
      <c r="E9" s="6">
        <v>0</v>
      </c>
      <c r="F9" s="6">
        <v>195</v>
      </c>
      <c r="G9" s="6">
        <v>15.93750000000003</v>
      </c>
      <c r="H9" s="6">
        <v>63.749999999999943</v>
      </c>
      <c r="K9" s="70"/>
      <c r="L9" s="70"/>
      <c r="M9" s="70"/>
    </row>
    <row r="10" spans="1:13" x14ac:dyDescent="0.35">
      <c r="B10" s="6" t="s">
        <v>56</v>
      </c>
      <c r="C10" s="6" t="s">
        <v>74</v>
      </c>
      <c r="D10" s="6">
        <v>0</v>
      </c>
      <c r="E10" s="6">
        <v>58.999999999999986</v>
      </c>
      <c r="F10" s="6">
        <v>198</v>
      </c>
      <c r="G10" s="6">
        <v>1E+30</v>
      </c>
      <c r="H10" s="6">
        <v>58.999999999999986</v>
      </c>
      <c r="K10" s="70"/>
      <c r="L10" s="70"/>
      <c r="M10" s="70"/>
    </row>
    <row r="11" spans="1:13" x14ac:dyDescent="0.35">
      <c r="B11" s="6" t="s">
        <v>57</v>
      </c>
      <c r="C11" s="6" t="s">
        <v>75</v>
      </c>
      <c r="D11" s="6">
        <v>600</v>
      </c>
      <c r="E11" s="6">
        <v>0</v>
      </c>
      <c r="F11" s="6">
        <v>195</v>
      </c>
      <c r="G11" s="6">
        <v>49.000000000000028</v>
      </c>
      <c r="H11" s="6">
        <v>1E+30</v>
      </c>
      <c r="K11" s="70"/>
      <c r="L11" s="70"/>
      <c r="M11" s="70"/>
    </row>
    <row r="12" spans="1:13" x14ac:dyDescent="0.35">
      <c r="B12" s="6" t="s">
        <v>58</v>
      </c>
      <c r="C12" s="6" t="s">
        <v>76</v>
      </c>
      <c r="D12" s="6">
        <v>0</v>
      </c>
      <c r="E12" s="6">
        <v>17.000000000000036</v>
      </c>
      <c r="F12" s="6">
        <v>190</v>
      </c>
      <c r="G12" s="6">
        <v>1E+30</v>
      </c>
      <c r="H12" s="6">
        <v>17.000000000000036</v>
      </c>
      <c r="K12" s="70"/>
      <c r="L12" s="70"/>
      <c r="M12" s="70"/>
    </row>
    <row r="13" spans="1:13" x14ac:dyDescent="0.35">
      <c r="B13" s="6" t="s">
        <v>59</v>
      </c>
      <c r="C13" s="6" t="s">
        <v>77</v>
      </c>
      <c r="D13" s="6">
        <v>100</v>
      </c>
      <c r="E13" s="6">
        <v>0</v>
      </c>
      <c r="F13" s="6">
        <v>200</v>
      </c>
      <c r="G13" s="6">
        <v>1E+30</v>
      </c>
      <c r="H13" s="6">
        <v>17.000000000000025</v>
      </c>
      <c r="K13" s="70"/>
      <c r="L13" s="70"/>
      <c r="M13" s="70"/>
    </row>
    <row r="14" spans="1:13" ht="15" thickBot="1" x14ac:dyDescent="0.4">
      <c r="B14" s="7" t="s">
        <v>60</v>
      </c>
      <c r="C14" s="7" t="s">
        <v>78</v>
      </c>
      <c r="D14" s="7">
        <v>550.00000000000034</v>
      </c>
      <c r="E14" s="7">
        <v>0</v>
      </c>
      <c r="F14" s="7">
        <v>210</v>
      </c>
      <c r="G14" s="7">
        <v>34</v>
      </c>
      <c r="H14" s="7">
        <v>73.499999999999972</v>
      </c>
      <c r="M14" s="5"/>
    </row>
    <row r="15" spans="1:13" x14ac:dyDescent="0.35">
      <c r="K15" s="70" t="s">
        <v>158</v>
      </c>
      <c r="L15" s="70"/>
      <c r="M15" s="70"/>
    </row>
    <row r="16" spans="1:13" ht="15" thickBot="1" x14ac:dyDescent="0.4">
      <c r="A16" t="s">
        <v>22</v>
      </c>
      <c r="K16" s="70"/>
      <c r="L16" s="70"/>
      <c r="M16" s="70"/>
    </row>
    <row r="17" spans="2:13" x14ac:dyDescent="0.35">
      <c r="B17" s="27"/>
      <c r="C17" s="27"/>
      <c r="D17" s="27" t="s">
        <v>42</v>
      </c>
      <c r="E17" s="27" t="s">
        <v>51</v>
      </c>
      <c r="F17" s="27" t="s">
        <v>53</v>
      </c>
      <c r="G17" s="27" t="s">
        <v>48</v>
      </c>
      <c r="H17" s="27" t="s">
        <v>48</v>
      </c>
      <c r="K17" s="70"/>
      <c r="L17" s="70"/>
      <c r="M17" s="70"/>
    </row>
    <row r="18" spans="2:13" ht="15" thickBot="1" x14ac:dyDescent="0.4">
      <c r="B18" s="8" t="s">
        <v>40</v>
      </c>
      <c r="C18" s="8" t="s">
        <v>41</v>
      </c>
      <c r="D18" s="8" t="s">
        <v>43</v>
      </c>
      <c r="E18" s="8" t="s">
        <v>52</v>
      </c>
      <c r="F18" s="8" t="s">
        <v>54</v>
      </c>
      <c r="G18" s="8" t="s">
        <v>49</v>
      </c>
      <c r="H18" s="8" t="s">
        <v>50</v>
      </c>
    </row>
    <row r="19" spans="2:13" x14ac:dyDescent="0.35">
      <c r="B19" s="6" t="s">
        <v>61</v>
      </c>
      <c r="C19" s="6" t="s">
        <v>87</v>
      </c>
      <c r="D19" s="6">
        <v>500</v>
      </c>
      <c r="E19" s="6">
        <v>440.00000000000011</v>
      </c>
      <c r="F19" s="6">
        <v>500</v>
      </c>
      <c r="G19" s="6">
        <v>14.999999999999885</v>
      </c>
      <c r="H19" s="6">
        <v>89.999999999999972</v>
      </c>
    </row>
    <row r="20" spans="2:13" x14ac:dyDescent="0.35">
      <c r="B20" s="6" t="s">
        <v>62</v>
      </c>
      <c r="C20" s="6" t="s">
        <v>88</v>
      </c>
      <c r="D20" s="6">
        <v>399.99999999999983</v>
      </c>
      <c r="E20" s="6">
        <v>169.99999999999989</v>
      </c>
      <c r="F20" s="6">
        <v>400</v>
      </c>
      <c r="G20" s="6">
        <v>210.00000000000011</v>
      </c>
      <c r="H20" s="6">
        <v>14.999999999999844</v>
      </c>
    </row>
    <row r="21" spans="2:13" x14ac:dyDescent="0.35">
      <c r="B21" s="6" t="s">
        <v>63</v>
      </c>
      <c r="C21" s="6" t="s">
        <v>89</v>
      </c>
      <c r="D21" s="6">
        <v>390</v>
      </c>
      <c r="E21" s="6">
        <v>0</v>
      </c>
      <c r="F21" s="6">
        <v>300</v>
      </c>
      <c r="G21" s="6">
        <v>89.999999999999972</v>
      </c>
      <c r="H21" s="6">
        <v>1E+30</v>
      </c>
    </row>
    <row r="22" spans="2:13" x14ac:dyDescent="0.35">
      <c r="B22" s="6" t="s">
        <v>64</v>
      </c>
      <c r="C22" s="6" t="s">
        <v>90</v>
      </c>
      <c r="D22" s="6">
        <v>39.999999999999595</v>
      </c>
      <c r="E22" s="6">
        <v>0</v>
      </c>
      <c r="F22" s="6">
        <v>600</v>
      </c>
      <c r="G22" s="6">
        <v>1E+30</v>
      </c>
      <c r="H22" s="6">
        <v>560.00000000000045</v>
      </c>
    </row>
    <row r="23" spans="2:13" x14ac:dyDescent="0.35">
      <c r="B23" s="6" t="s">
        <v>65</v>
      </c>
      <c r="C23" s="6" t="s">
        <v>91</v>
      </c>
      <c r="D23" s="6">
        <v>0</v>
      </c>
      <c r="E23" s="6">
        <v>0</v>
      </c>
      <c r="F23" s="6">
        <v>600</v>
      </c>
      <c r="G23" s="6">
        <v>1E+30</v>
      </c>
      <c r="H23" s="6">
        <v>600</v>
      </c>
    </row>
    <row r="24" spans="2:13" x14ac:dyDescent="0.35">
      <c r="B24" s="80" t="s">
        <v>66</v>
      </c>
      <c r="C24" s="80" t="s">
        <v>92</v>
      </c>
      <c r="D24" s="80">
        <v>600</v>
      </c>
      <c r="E24" s="80">
        <v>-49.000000000000028</v>
      </c>
      <c r="F24" s="80">
        <v>600</v>
      </c>
      <c r="G24" s="80">
        <v>74.999999999999275</v>
      </c>
      <c r="H24" s="80">
        <v>74.999999999999389</v>
      </c>
    </row>
    <row r="25" spans="2:13" x14ac:dyDescent="0.35">
      <c r="B25" s="6" t="s">
        <v>67</v>
      </c>
      <c r="C25" s="6" t="s">
        <v>93</v>
      </c>
      <c r="D25" s="6">
        <v>0</v>
      </c>
      <c r="E25" s="6">
        <v>0</v>
      </c>
      <c r="F25" s="6">
        <v>600</v>
      </c>
      <c r="G25" s="6">
        <v>1E+30</v>
      </c>
      <c r="H25" s="6">
        <v>600</v>
      </c>
    </row>
    <row r="26" spans="2:13" x14ac:dyDescent="0.35">
      <c r="B26" s="6" t="s">
        <v>68</v>
      </c>
      <c r="C26" s="6" t="s">
        <v>94</v>
      </c>
      <c r="D26" s="6">
        <v>100</v>
      </c>
      <c r="E26" s="6">
        <v>0</v>
      </c>
      <c r="F26" s="6">
        <v>600</v>
      </c>
      <c r="G26" s="6">
        <v>1E+30</v>
      </c>
      <c r="H26" s="6">
        <v>500</v>
      </c>
    </row>
    <row r="27" spans="2:13" x14ac:dyDescent="0.35">
      <c r="B27" s="6" t="s">
        <v>69</v>
      </c>
      <c r="C27" s="6" t="s">
        <v>95</v>
      </c>
      <c r="D27" s="6">
        <v>550.00000000000034</v>
      </c>
      <c r="E27" s="6">
        <v>0</v>
      </c>
      <c r="F27" s="6">
        <v>600</v>
      </c>
      <c r="G27" s="6">
        <v>1E+30</v>
      </c>
      <c r="H27" s="6">
        <v>49.999999999999638</v>
      </c>
    </row>
    <row r="28" spans="2:13" x14ac:dyDescent="0.35">
      <c r="B28" s="6" t="s">
        <v>70</v>
      </c>
      <c r="C28" s="6" t="s">
        <v>96</v>
      </c>
      <c r="D28" s="6">
        <v>600</v>
      </c>
      <c r="E28" s="6">
        <v>0</v>
      </c>
      <c r="F28" s="6">
        <v>100</v>
      </c>
      <c r="G28" s="6">
        <v>500</v>
      </c>
      <c r="H28" s="6">
        <v>1E+30</v>
      </c>
    </row>
    <row r="29" spans="2:13" ht="15" thickBot="1" x14ac:dyDescent="0.4">
      <c r="B29" s="7" t="s">
        <v>71</v>
      </c>
      <c r="C29" s="7" t="s">
        <v>97</v>
      </c>
      <c r="D29" s="7">
        <v>100</v>
      </c>
      <c r="E29" s="7">
        <v>17.000000000000025</v>
      </c>
      <c r="F29" s="7">
        <v>100</v>
      </c>
      <c r="G29" s="7">
        <v>99.999999999999204</v>
      </c>
      <c r="H29" s="7">
        <v>99.999999999999119</v>
      </c>
    </row>
  </sheetData>
  <mergeCells count="2">
    <mergeCell ref="K7:M13"/>
    <mergeCell ref="K15:M1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ADD88-9D90-4EEA-8248-7DD9D29DB83E}">
  <dimension ref="A1:J28"/>
  <sheetViews>
    <sheetView workbookViewId="0">
      <selection activeCell="D23" sqref="D23"/>
    </sheetView>
  </sheetViews>
  <sheetFormatPr defaultRowHeight="14.5" x14ac:dyDescent="0.35"/>
  <cols>
    <col min="1" max="1" width="47.6328125" customWidth="1"/>
    <col min="2" max="2" width="15.26953125" customWidth="1"/>
    <col min="3" max="3" width="12.453125" customWidth="1"/>
    <col min="4" max="4" width="15.26953125" customWidth="1"/>
    <col min="5" max="5" width="14.26953125" customWidth="1"/>
    <col min="6" max="6" width="12.36328125" customWidth="1"/>
    <col min="7" max="7" width="12.453125" customWidth="1"/>
    <col min="8" max="8" width="21.81640625" customWidth="1"/>
    <col min="9" max="9" width="31.453125" customWidth="1"/>
    <col min="10" max="10" width="18.08984375" customWidth="1"/>
  </cols>
  <sheetData>
    <row r="1" spans="1:9" x14ac:dyDescent="0.35">
      <c r="A1" s="1" t="s">
        <v>1</v>
      </c>
      <c r="B1" s="9"/>
      <c r="C1" s="1"/>
    </row>
    <row r="2" spans="1:9" x14ac:dyDescent="0.35">
      <c r="A2" s="2"/>
      <c r="B2" s="2"/>
      <c r="C2" s="2"/>
    </row>
    <row r="3" spans="1:9" x14ac:dyDescent="0.35">
      <c r="A3" s="3" t="s">
        <v>0</v>
      </c>
      <c r="B3" s="3"/>
      <c r="C3" s="3"/>
    </row>
    <row r="4" spans="1:9" ht="15" thickBot="1" x14ac:dyDescent="0.4">
      <c r="A4" s="1" t="s">
        <v>2</v>
      </c>
      <c r="B4" s="1"/>
      <c r="C4" s="1"/>
    </row>
    <row r="5" spans="1:9" ht="15.5" thickTop="1" thickBot="1" x14ac:dyDescent="0.4">
      <c r="A5" s="14"/>
      <c r="B5" s="14"/>
      <c r="C5" s="14"/>
      <c r="D5" s="12"/>
      <c r="E5" s="51" t="s">
        <v>10</v>
      </c>
      <c r="F5" s="51"/>
      <c r="G5" s="51"/>
    </row>
    <row r="6" spans="1:9" ht="15.5" thickTop="1" thickBot="1" x14ac:dyDescent="0.4">
      <c r="A6" s="13" t="s">
        <v>72</v>
      </c>
      <c r="B6" s="13"/>
      <c r="C6" s="13" t="s">
        <v>28</v>
      </c>
      <c r="D6" s="13" t="s">
        <v>9</v>
      </c>
      <c r="E6" s="13" t="s">
        <v>11</v>
      </c>
      <c r="F6" s="13" t="s">
        <v>12</v>
      </c>
      <c r="G6" s="13" t="s">
        <v>13</v>
      </c>
      <c r="I6" s="1"/>
    </row>
    <row r="7" spans="1:9" ht="15.5" thickTop="1" thickBot="1" x14ac:dyDescent="0.4">
      <c r="A7" s="13" t="s">
        <v>3</v>
      </c>
      <c r="B7" s="13" t="s">
        <v>31</v>
      </c>
      <c r="C7" s="15">
        <v>0</v>
      </c>
      <c r="D7" s="16">
        <v>195</v>
      </c>
      <c r="E7" s="16">
        <v>0.25</v>
      </c>
      <c r="F7" s="16">
        <v>0.5</v>
      </c>
      <c r="G7" s="16">
        <v>0.25</v>
      </c>
    </row>
    <row r="8" spans="1:9" ht="15.5" thickTop="1" thickBot="1" x14ac:dyDescent="0.4">
      <c r="A8" s="13" t="s">
        <v>4</v>
      </c>
      <c r="B8" s="13" t="s">
        <v>32</v>
      </c>
      <c r="C8" s="15">
        <v>0</v>
      </c>
      <c r="D8" s="16">
        <v>198</v>
      </c>
      <c r="E8" s="16">
        <v>0.2</v>
      </c>
      <c r="F8" s="16">
        <v>0.3</v>
      </c>
      <c r="G8" s="16">
        <v>0.5</v>
      </c>
    </row>
    <row r="9" spans="1:9" ht="15.5" thickTop="1" thickBot="1" x14ac:dyDescent="0.4">
      <c r="A9" s="13" t="s">
        <v>5</v>
      </c>
      <c r="B9" s="13" t="s">
        <v>33</v>
      </c>
      <c r="C9" s="15">
        <v>600</v>
      </c>
      <c r="D9" s="16">
        <v>195</v>
      </c>
      <c r="E9" s="16">
        <v>0.4</v>
      </c>
      <c r="F9" s="16">
        <v>0.4</v>
      </c>
      <c r="G9" s="16">
        <v>0.2</v>
      </c>
    </row>
    <row r="10" spans="1:9" ht="15.5" thickTop="1" thickBot="1" x14ac:dyDescent="0.4">
      <c r="A10" s="13" t="s">
        <v>6</v>
      </c>
      <c r="B10" s="13" t="s">
        <v>34</v>
      </c>
      <c r="C10" s="15">
        <v>300</v>
      </c>
      <c r="D10" s="16">
        <v>190</v>
      </c>
      <c r="E10" s="16">
        <v>0.2</v>
      </c>
      <c r="F10" s="16">
        <v>0.5</v>
      </c>
      <c r="G10" s="16">
        <v>0.3</v>
      </c>
    </row>
    <row r="11" spans="1:9" ht="15.5" thickTop="1" thickBot="1" x14ac:dyDescent="0.4">
      <c r="A11" s="13" t="s">
        <v>7</v>
      </c>
      <c r="B11" s="13" t="s">
        <v>35</v>
      </c>
      <c r="C11" s="15">
        <v>100</v>
      </c>
      <c r="D11" s="16">
        <v>200</v>
      </c>
      <c r="E11" s="16">
        <v>0.3</v>
      </c>
      <c r="F11" s="16">
        <v>0.3</v>
      </c>
      <c r="G11" s="16">
        <v>0.4</v>
      </c>
    </row>
    <row r="12" spans="1:9" ht="15.5" thickTop="1" thickBot="1" x14ac:dyDescent="0.4">
      <c r="A12" s="13" t="s">
        <v>8</v>
      </c>
      <c r="B12" s="13" t="s">
        <v>36</v>
      </c>
      <c r="C12" s="15">
        <v>425</v>
      </c>
      <c r="D12" s="16">
        <v>210</v>
      </c>
      <c r="E12" s="82">
        <v>0.4</v>
      </c>
      <c r="F12" s="82">
        <v>0.2</v>
      </c>
      <c r="G12" s="82">
        <v>0.4</v>
      </c>
      <c r="I12" s="1"/>
    </row>
    <row r="13" spans="1:9" ht="15.5" thickTop="1" thickBot="1" x14ac:dyDescent="0.4">
      <c r="A13" s="17" t="s">
        <v>37</v>
      </c>
      <c r="B13" s="18" cm="1">
        <f t="array" ref="B13">SUMPRODUCT(C7:C12*D7:D12)</f>
        <v>283250</v>
      </c>
      <c r="E13" s="83">
        <f>SUMPRODUCT(E7:E12,C7:C12)</f>
        <v>500</v>
      </c>
      <c r="F13" s="84">
        <f>SUMPRODUCT(F7:F12,C7:C12)</f>
        <v>505</v>
      </c>
      <c r="G13" s="84">
        <f>SUMPRODUCT(C7:C12)</f>
        <v>1425</v>
      </c>
      <c r="H13" s="81" t="s">
        <v>145</v>
      </c>
    </row>
    <row r="14" spans="1:9" ht="15" thickTop="1" x14ac:dyDescent="0.35"/>
    <row r="15" spans="1:9" ht="15" thickBot="1" x14ac:dyDescent="0.4">
      <c r="I15" s="1"/>
    </row>
    <row r="16" spans="1:9" ht="15" thickBot="1" x14ac:dyDescent="0.4">
      <c r="A16" s="21" t="s">
        <v>22</v>
      </c>
      <c r="B16" s="24" t="s">
        <v>23</v>
      </c>
      <c r="C16" s="24" t="s">
        <v>25</v>
      </c>
      <c r="D16" s="24" t="s">
        <v>24</v>
      </c>
    </row>
    <row r="17" spans="1:10" ht="29.5" thickBot="1" x14ac:dyDescent="0.4">
      <c r="A17" s="22" t="s">
        <v>79</v>
      </c>
      <c r="B17" s="25" cm="1">
        <f t="array" ref="B17">SUMPRODUCT(E7:E12*C7:C12)</f>
        <v>500</v>
      </c>
      <c r="C17" s="23" t="s">
        <v>26</v>
      </c>
      <c r="D17" s="25">
        <v>500</v>
      </c>
      <c r="F17" s="87" t="s">
        <v>143</v>
      </c>
      <c r="G17" s="88"/>
      <c r="H17" s="88"/>
      <c r="I17" s="88"/>
      <c r="J17" s="89"/>
    </row>
    <row r="18" spans="1:10" ht="29.5" thickBot="1" x14ac:dyDescent="0.4">
      <c r="A18" s="22" t="s">
        <v>80</v>
      </c>
      <c r="B18" s="25" cm="1">
        <f t="array" ref="B18">SUMPRODUCT(F7:F12*C7:C12)</f>
        <v>505</v>
      </c>
      <c r="C18" s="23" t="s">
        <v>26</v>
      </c>
      <c r="D18" s="25">
        <v>400</v>
      </c>
      <c r="F18" s="90" t="s">
        <v>146</v>
      </c>
      <c r="G18" s="91"/>
      <c r="H18" s="91"/>
      <c r="I18" s="91"/>
      <c r="J18" s="92"/>
    </row>
    <row r="19" spans="1:10" ht="29.5" thickBot="1" x14ac:dyDescent="0.4">
      <c r="A19" s="22" t="s">
        <v>81</v>
      </c>
      <c r="B19" s="25" cm="1">
        <f t="array" ref="B19">SUMPRODUCT(G7:G12*C7:C12)</f>
        <v>420</v>
      </c>
      <c r="C19" s="23" t="s">
        <v>26</v>
      </c>
      <c r="D19" s="25">
        <v>300</v>
      </c>
      <c r="F19" s="90"/>
      <c r="G19" s="91"/>
      <c r="H19" s="91"/>
      <c r="I19" s="91"/>
      <c r="J19" s="92"/>
    </row>
    <row r="20" spans="1:10" ht="15" thickBot="1" x14ac:dyDescent="0.4">
      <c r="A20" s="22" t="s">
        <v>110</v>
      </c>
      <c r="B20" s="26">
        <f t="shared" ref="B20:B25" si="0">C7</f>
        <v>0</v>
      </c>
      <c r="C20" s="23" t="s">
        <v>27</v>
      </c>
      <c r="D20" s="25">
        <v>600</v>
      </c>
      <c r="F20" s="90"/>
      <c r="G20" s="91"/>
      <c r="H20" s="91"/>
      <c r="I20" s="91"/>
      <c r="J20" s="92"/>
    </row>
    <row r="21" spans="1:10" ht="15" thickBot="1" x14ac:dyDescent="0.4">
      <c r="A21" s="22" t="s">
        <v>111</v>
      </c>
      <c r="B21" s="26">
        <f t="shared" si="0"/>
        <v>0</v>
      </c>
      <c r="C21" s="23" t="s">
        <v>27</v>
      </c>
      <c r="D21" s="25">
        <v>600</v>
      </c>
      <c r="F21" s="90"/>
      <c r="G21" s="91"/>
      <c r="H21" s="91"/>
      <c r="I21" s="91"/>
      <c r="J21" s="92"/>
    </row>
    <row r="22" spans="1:10" ht="15" thickBot="1" x14ac:dyDescent="0.4">
      <c r="A22" s="22" t="s">
        <v>112</v>
      </c>
      <c r="B22" s="26">
        <f t="shared" si="0"/>
        <v>600</v>
      </c>
      <c r="C22" s="23" t="s">
        <v>27</v>
      </c>
      <c r="D22" s="25">
        <v>600</v>
      </c>
      <c r="F22" s="90" t="s">
        <v>153</v>
      </c>
      <c r="G22" s="91"/>
      <c r="H22" s="91"/>
      <c r="I22" s="91"/>
      <c r="J22" s="92"/>
    </row>
    <row r="23" spans="1:10" ht="15" thickBot="1" x14ac:dyDescent="0.4">
      <c r="A23" s="22" t="s">
        <v>144</v>
      </c>
      <c r="B23" s="26">
        <f t="shared" si="0"/>
        <v>300</v>
      </c>
      <c r="C23" s="23" t="s">
        <v>26</v>
      </c>
      <c r="D23" s="25">
        <v>300</v>
      </c>
      <c r="F23" s="90"/>
      <c r="G23" s="91"/>
      <c r="H23" s="91"/>
      <c r="I23" s="91"/>
      <c r="J23" s="92"/>
    </row>
    <row r="24" spans="1:10" ht="15" thickBot="1" x14ac:dyDescent="0.4">
      <c r="A24" s="22" t="s">
        <v>114</v>
      </c>
      <c r="B24" s="26">
        <f t="shared" si="0"/>
        <v>100</v>
      </c>
      <c r="C24" s="23" t="s">
        <v>27</v>
      </c>
      <c r="D24" s="25">
        <v>600</v>
      </c>
      <c r="F24" s="90"/>
      <c r="G24" s="91"/>
      <c r="H24" s="91"/>
      <c r="I24" s="91"/>
      <c r="J24" s="92"/>
    </row>
    <row r="25" spans="1:10" ht="15" thickBot="1" x14ac:dyDescent="0.4">
      <c r="A25" s="22" t="s">
        <v>115</v>
      </c>
      <c r="B25" s="26">
        <f t="shared" si="0"/>
        <v>425</v>
      </c>
      <c r="C25" s="23" t="s">
        <v>27</v>
      </c>
      <c r="D25" s="25">
        <v>600</v>
      </c>
      <c r="F25" s="93"/>
      <c r="G25" s="94"/>
      <c r="H25" s="94"/>
      <c r="I25" s="94"/>
      <c r="J25" s="95"/>
    </row>
    <row r="26" spans="1:10" ht="15" thickBot="1" x14ac:dyDescent="0.4">
      <c r="A26" s="22" t="s">
        <v>29</v>
      </c>
      <c r="B26" s="26">
        <f>C9</f>
        <v>600</v>
      </c>
      <c r="C26" s="23" t="s">
        <v>26</v>
      </c>
      <c r="D26" s="25">
        <v>100</v>
      </c>
    </row>
    <row r="27" spans="1:10" ht="15" thickBot="1" x14ac:dyDescent="0.4">
      <c r="A27" s="22" t="s">
        <v>30</v>
      </c>
      <c r="B27" s="26">
        <f>C11</f>
        <v>100</v>
      </c>
      <c r="C27" s="23" t="s">
        <v>26</v>
      </c>
      <c r="D27" s="25">
        <v>100</v>
      </c>
    </row>
    <row r="28" spans="1:10" x14ac:dyDescent="0.35">
      <c r="A28" s="72" t="s">
        <v>147</v>
      </c>
    </row>
  </sheetData>
  <mergeCells count="4">
    <mergeCell ref="F18:J21"/>
    <mergeCell ref="F22:J25"/>
    <mergeCell ref="E5:G5"/>
    <mergeCell ref="F17:J1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F29D6-A680-45DA-A6B7-118EA5EB729A}">
  <dimension ref="A1:B15"/>
  <sheetViews>
    <sheetView workbookViewId="0"/>
  </sheetViews>
  <sheetFormatPr defaultRowHeight="14.5" x14ac:dyDescent="0.35"/>
  <sheetData>
    <row r="1" spans="1:2" x14ac:dyDescent="0.35">
      <c r="A1">
        <v>1</v>
      </c>
    </row>
    <row r="2" spans="1:2" x14ac:dyDescent="0.35">
      <c r="A2" t="s">
        <v>103</v>
      </c>
    </row>
    <row r="3" spans="1:2" x14ac:dyDescent="0.35">
      <c r="A3">
        <v>1</v>
      </c>
    </row>
    <row r="4" spans="1:2" x14ac:dyDescent="0.35">
      <c r="A4">
        <v>0</v>
      </c>
    </row>
    <row r="5" spans="1:2" x14ac:dyDescent="0.35">
      <c r="A5">
        <v>400</v>
      </c>
    </row>
    <row r="6" spans="1:2" x14ac:dyDescent="0.35">
      <c r="A6">
        <v>20</v>
      </c>
    </row>
    <row r="8" spans="1:2" x14ac:dyDescent="0.35">
      <c r="A8" s="28"/>
      <c r="B8" s="28"/>
    </row>
    <row r="9" spans="1:2" x14ac:dyDescent="0.35">
      <c r="A9" t="s">
        <v>104</v>
      </c>
    </row>
    <row r="10" spans="1:2" x14ac:dyDescent="0.35">
      <c r="A10" t="s">
        <v>98</v>
      </c>
    </row>
    <row r="15" spans="1:2" x14ac:dyDescent="0.35">
      <c r="B15" s="2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A8722-0D76-4F3E-98CD-21ACA4283790}">
  <dimension ref="A1:S28"/>
  <sheetViews>
    <sheetView workbookViewId="0">
      <selection activeCell="L17" sqref="L17"/>
    </sheetView>
  </sheetViews>
  <sheetFormatPr defaultRowHeight="14.5" x14ac:dyDescent="0.35"/>
  <cols>
    <col min="11" max="11" width="13.1796875" customWidth="1"/>
  </cols>
  <sheetData>
    <row r="1" spans="1:19" ht="15.5" x14ac:dyDescent="0.35">
      <c r="A1" s="96" t="s">
        <v>99</v>
      </c>
      <c r="B1" s="96"/>
      <c r="C1" s="96"/>
      <c r="D1" s="96"/>
      <c r="E1" s="96"/>
      <c r="F1" s="96"/>
      <c r="G1" s="96"/>
      <c r="H1" s="96"/>
      <c r="I1" s="96"/>
      <c r="J1" s="96"/>
      <c r="K1" s="31" t="str">
        <f>CONCATENATE("Sensitivity of ",$K$4," to ","Number of valves purchased from supplier 4")</f>
        <v>Sensitivity of $B$13 to Number of valves purchased from supplier 4</v>
      </c>
    </row>
    <row r="2" spans="1:19" ht="15" thickBot="1" x14ac:dyDescent="0.4"/>
    <row r="3" spans="1:19" ht="15" thickBot="1" x14ac:dyDescent="0.4">
      <c r="A3" s="50" t="s">
        <v>154</v>
      </c>
      <c r="B3" s="50"/>
      <c r="C3" s="50"/>
      <c r="D3" s="50"/>
      <c r="E3" s="50"/>
      <c r="F3" s="50"/>
      <c r="G3" s="50"/>
      <c r="H3" s="50"/>
      <c r="I3" s="50"/>
      <c r="J3" s="50"/>
      <c r="K3" s="104" t="s">
        <v>157</v>
      </c>
    </row>
    <row r="4" spans="1:19" ht="32.5" x14ac:dyDescent="0.35">
      <c r="B4" s="29" t="s">
        <v>55</v>
      </c>
      <c r="C4" s="29" t="s">
        <v>56</v>
      </c>
      <c r="D4" s="29" t="s">
        <v>57</v>
      </c>
      <c r="E4" s="29" t="s">
        <v>58</v>
      </c>
      <c r="F4" s="29" t="s">
        <v>59</v>
      </c>
      <c r="G4" s="29" t="s">
        <v>60</v>
      </c>
      <c r="H4" s="29" t="s">
        <v>100</v>
      </c>
      <c r="J4" s="31">
        <f>MATCH($K$4,OutputAddresses,0)</f>
        <v>7</v>
      </c>
      <c r="K4" s="30" t="s">
        <v>100</v>
      </c>
    </row>
    <row r="5" spans="1:19" x14ac:dyDescent="0.35">
      <c r="A5">
        <v>0</v>
      </c>
      <c r="B5" s="33">
        <v>39.999999999999645</v>
      </c>
      <c r="C5" s="32">
        <v>0</v>
      </c>
      <c r="D5" s="32">
        <v>600</v>
      </c>
      <c r="E5" s="32">
        <v>-7.1054273576010019E-15</v>
      </c>
      <c r="F5" s="32">
        <v>100</v>
      </c>
      <c r="G5" s="32">
        <v>550.00000000000023</v>
      </c>
      <c r="H5" s="36">
        <v>260300</v>
      </c>
      <c r="K5" s="100">
        <f>INDEX(OutputValues,1,$J$4)</f>
        <v>260300</v>
      </c>
    </row>
    <row r="6" spans="1:19" x14ac:dyDescent="0.35">
      <c r="A6">
        <v>20</v>
      </c>
      <c r="B6" s="34">
        <v>18.666666666666249</v>
      </c>
      <c r="C6" s="10">
        <v>0</v>
      </c>
      <c r="D6" s="10">
        <v>600</v>
      </c>
      <c r="E6" s="10">
        <v>20.000000000000025</v>
      </c>
      <c r="F6" s="10">
        <v>100</v>
      </c>
      <c r="G6" s="10">
        <v>553.33333333333371</v>
      </c>
      <c r="H6" s="37">
        <v>260640</v>
      </c>
      <c r="K6" s="100">
        <f>INDEX(OutputValues,2,$J$4)</f>
        <v>260640</v>
      </c>
    </row>
    <row r="7" spans="1:19" x14ac:dyDescent="0.35">
      <c r="A7">
        <v>40</v>
      </c>
      <c r="B7" s="34">
        <v>0</v>
      </c>
      <c r="C7" s="10">
        <v>0</v>
      </c>
      <c r="D7" s="10">
        <v>600</v>
      </c>
      <c r="E7" s="10">
        <v>40.000000000000028</v>
      </c>
      <c r="F7" s="10">
        <v>100</v>
      </c>
      <c r="G7" s="10">
        <v>555</v>
      </c>
      <c r="H7" s="37">
        <v>261150</v>
      </c>
      <c r="K7" s="100">
        <f>INDEX(OutputValues,3,$J$4)</f>
        <v>261150</v>
      </c>
    </row>
    <row r="8" spans="1:19" x14ac:dyDescent="0.35">
      <c r="A8">
        <v>60</v>
      </c>
      <c r="B8" s="34">
        <v>0</v>
      </c>
      <c r="C8" s="10">
        <v>0</v>
      </c>
      <c r="D8" s="10">
        <v>600</v>
      </c>
      <c r="E8" s="10">
        <v>60.000000000000028</v>
      </c>
      <c r="F8" s="10">
        <v>100</v>
      </c>
      <c r="G8" s="10">
        <v>545</v>
      </c>
      <c r="H8" s="37">
        <v>262850</v>
      </c>
      <c r="K8" s="101">
        <f>INDEX(OutputValues,4,$J$4)</f>
        <v>262850</v>
      </c>
    </row>
    <row r="9" spans="1:19" x14ac:dyDescent="0.35">
      <c r="A9">
        <v>80</v>
      </c>
      <c r="B9" s="34">
        <v>0</v>
      </c>
      <c r="C9" s="10">
        <v>0</v>
      </c>
      <c r="D9" s="10">
        <v>600</v>
      </c>
      <c r="E9" s="10">
        <v>80.000000000000028</v>
      </c>
      <c r="F9" s="10">
        <v>100</v>
      </c>
      <c r="G9" s="10">
        <v>535</v>
      </c>
      <c r="H9" s="37">
        <v>264550</v>
      </c>
      <c r="K9" s="101">
        <f>INDEX(OutputValues,5,$J$4)</f>
        <v>264550</v>
      </c>
    </row>
    <row r="10" spans="1:19" x14ac:dyDescent="0.35">
      <c r="A10">
        <v>100</v>
      </c>
      <c r="B10" s="34">
        <v>0</v>
      </c>
      <c r="C10" s="10">
        <v>0</v>
      </c>
      <c r="D10" s="10">
        <v>600</v>
      </c>
      <c r="E10" s="10">
        <v>100.00000000000003</v>
      </c>
      <c r="F10" s="10">
        <v>100</v>
      </c>
      <c r="G10" s="10">
        <v>525</v>
      </c>
      <c r="H10" s="37">
        <v>266250</v>
      </c>
      <c r="K10" s="101">
        <f>INDEX(OutputValues,6,$J$4)</f>
        <v>266250</v>
      </c>
    </row>
    <row r="11" spans="1:19" x14ac:dyDescent="0.35">
      <c r="A11">
        <v>120</v>
      </c>
      <c r="B11" s="34">
        <v>0</v>
      </c>
      <c r="C11" s="10">
        <v>0</v>
      </c>
      <c r="D11" s="10">
        <v>600</v>
      </c>
      <c r="E11" s="10">
        <v>120.00000000000003</v>
      </c>
      <c r="F11" s="10">
        <v>100</v>
      </c>
      <c r="G11" s="10">
        <v>515</v>
      </c>
      <c r="H11" s="37">
        <v>267950</v>
      </c>
      <c r="K11" s="101">
        <f>INDEX(OutputValues,7,$J$4)</f>
        <v>267950</v>
      </c>
    </row>
    <row r="12" spans="1:19" x14ac:dyDescent="0.35">
      <c r="A12">
        <v>140</v>
      </c>
      <c r="B12" s="34">
        <v>0</v>
      </c>
      <c r="C12" s="10">
        <v>0</v>
      </c>
      <c r="D12" s="10">
        <v>600</v>
      </c>
      <c r="E12" s="10">
        <v>140.00000000000003</v>
      </c>
      <c r="F12" s="10">
        <v>100</v>
      </c>
      <c r="G12" s="10">
        <v>505</v>
      </c>
      <c r="H12" s="37">
        <v>269650</v>
      </c>
      <c r="K12" s="101">
        <f>INDEX(OutputValues,8,$J$4)</f>
        <v>269650</v>
      </c>
    </row>
    <row r="13" spans="1:19" ht="15" thickBot="1" x14ac:dyDescent="0.4">
      <c r="A13">
        <v>160</v>
      </c>
      <c r="B13" s="34">
        <v>0</v>
      </c>
      <c r="C13" s="10">
        <v>0</v>
      </c>
      <c r="D13" s="10">
        <v>600</v>
      </c>
      <c r="E13" s="10">
        <v>160.00000000000003</v>
      </c>
      <c r="F13" s="10">
        <v>100</v>
      </c>
      <c r="G13" s="10">
        <v>494.99999999999994</v>
      </c>
      <c r="H13" s="37">
        <v>271350</v>
      </c>
      <c r="K13" s="102">
        <f>INDEX(OutputValues,9,$J$4)</f>
        <v>271350</v>
      </c>
    </row>
    <row r="14" spans="1:19" x14ac:dyDescent="0.35">
      <c r="A14">
        <v>180</v>
      </c>
      <c r="B14" s="34">
        <v>0</v>
      </c>
      <c r="C14" s="10">
        <v>0</v>
      </c>
      <c r="D14" s="10">
        <v>600</v>
      </c>
      <c r="E14" s="10">
        <v>180.00000000000006</v>
      </c>
      <c r="F14" s="10">
        <v>100</v>
      </c>
      <c r="G14" s="10">
        <v>485</v>
      </c>
      <c r="H14" s="37">
        <v>273050</v>
      </c>
      <c r="K14" s="102">
        <f>INDEX(OutputValues,10,$J$4)</f>
        <v>273050</v>
      </c>
      <c r="M14" s="97" t="s">
        <v>156</v>
      </c>
      <c r="N14" s="98"/>
      <c r="O14" s="98"/>
      <c r="P14" s="98"/>
      <c r="Q14" s="98"/>
      <c r="R14" s="98"/>
      <c r="S14" s="99"/>
    </row>
    <row r="15" spans="1:19" ht="14.5" customHeight="1" x14ac:dyDescent="0.35">
      <c r="A15">
        <v>200</v>
      </c>
      <c r="B15" s="34">
        <v>0</v>
      </c>
      <c r="C15" s="10">
        <v>0</v>
      </c>
      <c r="D15" s="10">
        <v>600</v>
      </c>
      <c r="E15" s="10">
        <v>200.00000000000003</v>
      </c>
      <c r="F15" s="10">
        <v>100</v>
      </c>
      <c r="G15" s="10">
        <v>475</v>
      </c>
      <c r="H15" s="37">
        <v>274750</v>
      </c>
      <c r="K15" s="102">
        <f>INDEX(OutputValues,11,$J$4)</f>
        <v>274750</v>
      </c>
      <c r="M15" s="90"/>
      <c r="N15" s="91"/>
      <c r="O15" s="91"/>
      <c r="P15" s="91"/>
      <c r="Q15" s="91"/>
      <c r="R15" s="91"/>
      <c r="S15" s="92"/>
    </row>
    <row r="16" spans="1:19" x14ac:dyDescent="0.35">
      <c r="A16">
        <v>220</v>
      </c>
      <c r="B16" s="34">
        <v>0</v>
      </c>
      <c r="C16" s="10">
        <v>0</v>
      </c>
      <c r="D16" s="10">
        <v>600</v>
      </c>
      <c r="E16" s="10">
        <v>220.00000000000003</v>
      </c>
      <c r="F16" s="10">
        <v>100</v>
      </c>
      <c r="G16" s="10">
        <v>465</v>
      </c>
      <c r="H16" s="37">
        <v>276450</v>
      </c>
      <c r="K16" s="102">
        <f>INDEX(OutputValues,12,$J$4)</f>
        <v>276450</v>
      </c>
      <c r="M16" s="90"/>
      <c r="N16" s="91"/>
      <c r="O16" s="91"/>
      <c r="P16" s="91"/>
      <c r="Q16" s="91"/>
      <c r="R16" s="91"/>
      <c r="S16" s="92"/>
    </row>
    <row r="17" spans="1:19" x14ac:dyDescent="0.35">
      <c r="A17">
        <v>240</v>
      </c>
      <c r="B17" s="34">
        <v>0</v>
      </c>
      <c r="C17" s="10">
        <v>0</v>
      </c>
      <c r="D17" s="10">
        <v>600</v>
      </c>
      <c r="E17" s="10">
        <v>240.00000000000003</v>
      </c>
      <c r="F17" s="10">
        <v>100</v>
      </c>
      <c r="G17" s="10">
        <v>455</v>
      </c>
      <c r="H17" s="37">
        <v>278150</v>
      </c>
      <c r="K17" s="102">
        <f>INDEX(OutputValues,13,$J$4)</f>
        <v>278150</v>
      </c>
      <c r="M17" s="90"/>
      <c r="N17" s="91"/>
      <c r="O17" s="91"/>
      <c r="P17" s="91"/>
      <c r="Q17" s="91"/>
      <c r="R17" s="91"/>
      <c r="S17" s="92"/>
    </row>
    <row r="18" spans="1:19" x14ac:dyDescent="0.35">
      <c r="A18">
        <v>260</v>
      </c>
      <c r="B18" s="34">
        <v>0</v>
      </c>
      <c r="C18" s="10">
        <v>0</v>
      </c>
      <c r="D18" s="10">
        <v>600</v>
      </c>
      <c r="E18" s="10">
        <v>260</v>
      </c>
      <c r="F18" s="10">
        <v>100</v>
      </c>
      <c r="G18" s="10">
        <v>445.00000000000006</v>
      </c>
      <c r="H18" s="37">
        <v>279850</v>
      </c>
      <c r="K18" s="102">
        <f>INDEX(OutputValues,14,$J$4)</f>
        <v>279850</v>
      </c>
      <c r="M18" s="90"/>
      <c r="N18" s="91"/>
      <c r="O18" s="91"/>
      <c r="P18" s="91"/>
      <c r="Q18" s="91"/>
      <c r="R18" s="91"/>
      <c r="S18" s="92"/>
    </row>
    <row r="19" spans="1:19" x14ac:dyDescent="0.35">
      <c r="A19">
        <v>280</v>
      </c>
      <c r="B19" s="34">
        <v>0</v>
      </c>
      <c r="C19" s="10">
        <v>0</v>
      </c>
      <c r="D19" s="10">
        <v>600</v>
      </c>
      <c r="E19" s="10">
        <v>280</v>
      </c>
      <c r="F19" s="10">
        <v>100</v>
      </c>
      <c r="G19" s="10">
        <v>435.00000000000006</v>
      </c>
      <c r="H19" s="37">
        <v>281550</v>
      </c>
      <c r="K19" s="102">
        <f>INDEX(OutputValues,15,$J$4)</f>
        <v>281550</v>
      </c>
      <c r="M19" s="90"/>
      <c r="N19" s="91"/>
      <c r="O19" s="91"/>
      <c r="P19" s="91"/>
      <c r="Q19" s="91"/>
      <c r="R19" s="91"/>
      <c r="S19" s="92"/>
    </row>
    <row r="20" spans="1:19" x14ac:dyDescent="0.35">
      <c r="A20">
        <v>300</v>
      </c>
      <c r="B20" s="34">
        <v>0</v>
      </c>
      <c r="C20" s="10">
        <v>0</v>
      </c>
      <c r="D20" s="10">
        <v>600</v>
      </c>
      <c r="E20" s="10">
        <v>300</v>
      </c>
      <c r="F20" s="10">
        <v>100</v>
      </c>
      <c r="G20" s="10">
        <v>425.00000000000006</v>
      </c>
      <c r="H20" s="37">
        <v>283250</v>
      </c>
      <c r="K20" s="102">
        <f>INDEX(OutputValues,16,$J$4)</f>
        <v>283250</v>
      </c>
      <c r="M20" s="90"/>
      <c r="N20" s="91"/>
      <c r="O20" s="91"/>
      <c r="P20" s="91"/>
      <c r="Q20" s="91"/>
      <c r="R20" s="91"/>
      <c r="S20" s="92"/>
    </row>
    <row r="21" spans="1:19" x14ac:dyDescent="0.35">
      <c r="A21">
        <v>320</v>
      </c>
      <c r="B21" s="34">
        <v>0</v>
      </c>
      <c r="C21" s="10">
        <v>0</v>
      </c>
      <c r="D21" s="10">
        <v>600</v>
      </c>
      <c r="E21" s="10">
        <v>320</v>
      </c>
      <c r="F21" s="10">
        <v>100</v>
      </c>
      <c r="G21" s="10">
        <v>415.00000000000011</v>
      </c>
      <c r="H21" s="37">
        <v>284950</v>
      </c>
      <c r="K21" s="102">
        <f>INDEX(OutputValues,17,$J$4)</f>
        <v>284950</v>
      </c>
      <c r="M21" s="40"/>
      <c r="N21" s="55"/>
      <c r="O21" s="55"/>
      <c r="P21" s="55"/>
      <c r="Q21" s="55"/>
      <c r="R21" s="55"/>
      <c r="S21" s="20"/>
    </row>
    <row r="22" spans="1:19" x14ac:dyDescent="0.35">
      <c r="A22">
        <v>340</v>
      </c>
      <c r="B22" s="34">
        <v>0</v>
      </c>
      <c r="C22" s="10">
        <v>0</v>
      </c>
      <c r="D22" s="10">
        <v>600</v>
      </c>
      <c r="E22" s="10">
        <v>340</v>
      </c>
      <c r="F22" s="10">
        <v>100</v>
      </c>
      <c r="G22" s="10">
        <v>405.00000000000011</v>
      </c>
      <c r="H22" s="37">
        <v>286650</v>
      </c>
      <c r="K22" s="102">
        <f>INDEX(OutputValues,18,$J$4)</f>
        <v>286650</v>
      </c>
      <c r="M22" s="90" t="s">
        <v>155</v>
      </c>
      <c r="N22" s="91"/>
      <c r="O22" s="91"/>
      <c r="P22" s="91"/>
      <c r="Q22" s="91"/>
      <c r="R22" s="91"/>
      <c r="S22" s="92"/>
    </row>
    <row r="23" spans="1:19" x14ac:dyDescent="0.35">
      <c r="A23">
        <v>360</v>
      </c>
      <c r="B23" s="34">
        <v>0</v>
      </c>
      <c r="C23" s="10">
        <v>0</v>
      </c>
      <c r="D23" s="10">
        <v>600</v>
      </c>
      <c r="E23" s="10">
        <v>360</v>
      </c>
      <c r="F23" s="10">
        <v>100</v>
      </c>
      <c r="G23" s="10">
        <v>395.00000000000011</v>
      </c>
      <c r="H23" s="37">
        <v>288350</v>
      </c>
      <c r="K23" s="102">
        <f>INDEX(OutputValues,19,$J$4)</f>
        <v>288350</v>
      </c>
      <c r="M23" s="90"/>
      <c r="N23" s="91"/>
      <c r="O23" s="91"/>
      <c r="P23" s="91"/>
      <c r="Q23" s="91"/>
      <c r="R23" s="91"/>
      <c r="S23" s="92"/>
    </row>
    <row r="24" spans="1:19" x14ac:dyDescent="0.35">
      <c r="A24">
        <v>380</v>
      </c>
      <c r="B24" s="34">
        <v>0</v>
      </c>
      <c r="C24" s="10">
        <v>0</v>
      </c>
      <c r="D24" s="10">
        <v>600</v>
      </c>
      <c r="E24" s="10">
        <v>380</v>
      </c>
      <c r="F24" s="10">
        <v>100</v>
      </c>
      <c r="G24" s="10">
        <v>385.00000000000011</v>
      </c>
      <c r="H24" s="37">
        <v>290050</v>
      </c>
      <c r="K24" s="103">
        <f>INDEX(OutputValues,20,$J$4)</f>
        <v>290050</v>
      </c>
      <c r="M24" s="90"/>
      <c r="N24" s="91"/>
      <c r="O24" s="91"/>
      <c r="P24" s="91"/>
      <c r="Q24" s="91"/>
      <c r="R24" s="91"/>
      <c r="S24" s="92"/>
    </row>
    <row r="25" spans="1:19" x14ac:dyDescent="0.35">
      <c r="A25">
        <v>400</v>
      </c>
      <c r="B25" s="35">
        <v>0</v>
      </c>
      <c r="C25" s="11">
        <v>0</v>
      </c>
      <c r="D25" s="11">
        <v>600</v>
      </c>
      <c r="E25" s="11">
        <v>400</v>
      </c>
      <c r="F25" s="11">
        <v>100.00000000000006</v>
      </c>
      <c r="G25" s="11">
        <v>375.00000000000011</v>
      </c>
      <c r="H25" s="38">
        <v>291750</v>
      </c>
      <c r="K25" s="103">
        <f>INDEX(OutputValues,21,$J$4)</f>
        <v>291750</v>
      </c>
      <c r="M25" s="90"/>
      <c r="N25" s="91"/>
      <c r="O25" s="91"/>
      <c r="P25" s="91"/>
      <c r="Q25" s="91"/>
      <c r="R25" s="91"/>
      <c r="S25" s="92"/>
    </row>
    <row r="26" spans="1:19" x14ac:dyDescent="0.35">
      <c r="M26" s="90"/>
      <c r="N26" s="91"/>
      <c r="O26" s="91"/>
      <c r="P26" s="91"/>
      <c r="Q26" s="91"/>
      <c r="R26" s="91"/>
      <c r="S26" s="92"/>
    </row>
    <row r="27" spans="1:19" x14ac:dyDescent="0.35">
      <c r="M27" s="90"/>
      <c r="N27" s="91"/>
      <c r="O27" s="91"/>
      <c r="P27" s="91"/>
      <c r="Q27" s="91"/>
      <c r="R27" s="91"/>
      <c r="S27" s="92"/>
    </row>
    <row r="28" spans="1:19" ht="15" thickBot="1" x14ac:dyDescent="0.4">
      <c r="M28" s="93"/>
      <c r="N28" s="94"/>
      <c r="O28" s="94"/>
      <c r="P28" s="94"/>
      <c r="Q28" s="94"/>
      <c r="R28" s="94"/>
      <c r="S28" s="95"/>
    </row>
  </sheetData>
  <mergeCells count="4">
    <mergeCell ref="M14:S20"/>
    <mergeCell ref="A3:J3"/>
    <mergeCell ref="A1:J1"/>
    <mergeCell ref="M22:S28"/>
  </mergeCells>
  <dataValidations count="1">
    <dataValidation type="list" allowBlank="1" showInputMessage="1" showErrorMessage="1" sqref="K4" xr:uid="{34C9BD6D-BF10-4145-B8E7-AB1D3C20F6FC}">
      <formula1>OutputAddresses</formula1>
    </dataValidation>
  </dataValidation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Solution 1</vt:lpstr>
      <vt:lpstr>Solution 2</vt:lpstr>
      <vt:lpstr>Solution 3 (a)</vt:lpstr>
      <vt:lpstr>Solution 3 (b)</vt:lpstr>
      <vt:lpstr>Solution 4</vt:lpstr>
      <vt:lpstr>Solution 5</vt:lpstr>
      <vt:lpstr>'Solution 5'!ChartData</vt:lpstr>
      <vt:lpstr>'Solution 5'!InputValues</vt:lpstr>
      <vt:lpstr>'Solution 5'!OutputAddresses</vt:lpstr>
      <vt:lpstr>'Solution 5'!OutputValues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Nidhi Sharma</dc:creator>
  <cp:lastModifiedBy>Nidhi Sharma</cp:lastModifiedBy>
  <dcterms:created xsi:type="dcterms:W3CDTF">2024-02-03T19:41:50Z</dcterms:created>
  <dcterms:modified xsi:type="dcterms:W3CDTF">2024-02-06T22:07:01Z</dcterms:modified>
</cp:coreProperties>
</file>