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nidhi/Desktop/LAC_Decarb_Git/ssp_cost_benefits/Sectors/Energy/"/>
    </mc:Choice>
  </mc:AlternateContent>
  <xr:revisionPtr revIDLastSave="0" documentId="13_ncr:1_{40922256-20E5-954E-97D3-262BDC813C66}" xr6:coauthVersionLast="47" xr6:coauthVersionMax="47" xr10:uidLastSave="{00000000-0000-0000-0000-000000000000}"/>
  <bookViews>
    <workbookView xWindow="2140" yWindow="460" windowWidth="28440" windowHeight="18840" xr2:uid="{00000000-000D-0000-FFFF-FFFF00000000}"/>
  </bookViews>
  <sheets>
    <sheet name="MODE SHARE PKM" sheetId="3" r:id="rId1"/>
    <sheet name="SSIP Inputs" sheetId="13" r:id="rId2"/>
    <sheet name="LAC" sheetId="6" r:id="rId3"/>
    <sheet name="Pivot of US BTS 1-40" sheetId="12" r:id="rId4"/>
    <sheet name="BTS 1-40" sheetId="8" r:id="rId5"/>
    <sheet name="EPS Avg" sheetId="5" r:id="rId6"/>
    <sheet name="US PKM Pct" sheetId="7" r:id="rId7"/>
    <sheet name="US Travel Demand" sheetId="4" r:id="rId8"/>
    <sheet name="EPS MX - Travel Demand" sheetId="1" r:id="rId9"/>
    <sheet name="EPS BR - Travel Dem" sheetId="2" r:id="rId10"/>
  </sheets>
  <externalReferences>
    <externalReference r:id="rId11"/>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pivotCaches>
    <pivotCache cacheId="32" r:id="rId12"/>
    <pivotCache cacheId="33"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 i="3" l="1"/>
  <c r="O7" i="3"/>
  <c r="E5" i="13"/>
  <c r="E4" i="13"/>
  <c r="E3" i="13"/>
  <c r="E2" i="13"/>
  <c r="D4" i="13"/>
  <c r="D2" i="13"/>
  <c r="D3" i="13"/>
  <c r="D5" i="13"/>
  <c r="AV5" i="8"/>
  <c r="AV6" i="8"/>
  <c r="AV7" i="8"/>
  <c r="AV8" i="8"/>
  <c r="AV9" i="8"/>
  <c r="AV10" i="8"/>
  <c r="AV11" i="8"/>
  <c r="AV19" i="8"/>
  <c r="AV23" i="8"/>
  <c r="AV4" i="8"/>
  <c r="AT6" i="8"/>
  <c r="AT26" i="8" s="1"/>
  <c r="AT7" i="8"/>
  <c r="AT8" i="8"/>
  <c r="AT9" i="8"/>
  <c r="AT10" i="8"/>
  <c r="AT11" i="8"/>
  <c r="AT12" i="8"/>
  <c r="AT13" i="8"/>
  <c r="AT14" i="8"/>
  <c r="AT16" i="8"/>
  <c r="AT17" i="8"/>
  <c r="AT18" i="8"/>
  <c r="AT19" i="8"/>
  <c r="AT20" i="8"/>
  <c r="AT21" i="8"/>
  <c r="AT22" i="8"/>
  <c r="AT23" i="8"/>
  <c r="AT4" i="8"/>
  <c r="AR8" i="8"/>
  <c r="AR7" i="8"/>
  <c r="AR9" i="8"/>
  <c r="AR10" i="8"/>
  <c r="AR11" i="8"/>
  <c r="AR12" i="8"/>
  <c r="AR14" i="8"/>
  <c r="AR16" i="8"/>
  <c r="AR17" i="8"/>
  <c r="AR18" i="8"/>
  <c r="AR19" i="8"/>
  <c r="AR23" i="8"/>
  <c r="AR4" i="8"/>
  <c r="AK26" i="8"/>
  <c r="AP23" i="8"/>
  <c r="AP15" i="8"/>
  <c r="AP16" i="8"/>
  <c r="AP17" i="8"/>
  <c r="AP18" i="8"/>
  <c r="AP19" i="8"/>
  <c r="AP14" i="8"/>
  <c r="AP8" i="8"/>
  <c r="AP9" i="8"/>
  <c r="AP10" i="8"/>
  <c r="AP11" i="8"/>
  <c r="AP12" i="8"/>
  <c r="AP7" i="8"/>
  <c r="AP4" i="8"/>
  <c r="AU20" i="8" l="1"/>
  <c r="AP26" i="8"/>
  <c r="AQ6" i="8" s="1"/>
  <c r="AU7" i="8"/>
  <c r="AV26" i="8"/>
  <c r="AW4" i="8" s="1"/>
  <c r="AU14" i="8"/>
  <c r="AU13" i="8"/>
  <c r="AU23" i="8"/>
  <c r="AU24" i="8"/>
  <c r="AU4" i="8"/>
  <c r="AU15" i="8"/>
  <c r="AU11" i="8"/>
  <c r="AU5" i="8"/>
  <c r="AU16" i="8"/>
  <c r="AU25" i="8"/>
  <c r="AU12" i="8"/>
  <c r="AU10" i="8"/>
  <c r="AU22" i="8"/>
  <c r="AU9" i="8"/>
  <c r="AU19" i="8"/>
  <c r="AU18" i="8"/>
  <c r="AU17" i="8"/>
  <c r="AU21" i="8"/>
  <c r="AU8" i="8"/>
  <c r="AW10" i="8"/>
  <c r="AQ7" i="8"/>
  <c r="AQ12" i="8"/>
  <c r="AR26" i="8"/>
  <c r="AS24" i="8" s="1"/>
  <c r="AU6" i="8"/>
  <c r="AQ10" i="8"/>
  <c r="AQ11" i="8"/>
  <c r="AQ9" i="8"/>
  <c r="AQ19" i="8"/>
  <c r="AQ15" i="8"/>
  <c r="AQ24" i="8"/>
  <c r="AQ23" i="8"/>
  <c r="AQ21" i="8"/>
  <c r="AQ13" i="8"/>
  <c r="AQ4" i="8"/>
  <c r="AQ25" i="8"/>
  <c r="AQ22" i="8"/>
  <c r="AQ17" i="8"/>
  <c r="AQ5" i="8"/>
  <c r="AQ16" i="8"/>
  <c r="AW5" i="8" l="1"/>
  <c r="AW16" i="8"/>
  <c r="AW8" i="8"/>
  <c r="AQ14" i="8"/>
  <c r="AQ8" i="8"/>
  <c r="AW6" i="8"/>
  <c r="AS4" i="8"/>
  <c r="AS8" i="8"/>
  <c r="AW20" i="8"/>
  <c r="AW21" i="8"/>
  <c r="AS12" i="8"/>
  <c r="AS23" i="8"/>
  <c r="AS20" i="8"/>
  <c r="AW25" i="8"/>
  <c r="AW22" i="8"/>
  <c r="AS14" i="8"/>
  <c r="AW14" i="8"/>
  <c r="AW12" i="8"/>
  <c r="AS11" i="8"/>
  <c r="AW24" i="8"/>
  <c r="AW11" i="8"/>
  <c r="AS6" i="8"/>
  <c r="AW18" i="8"/>
  <c r="AW23" i="8"/>
  <c r="AS5" i="8"/>
  <c r="AW17" i="8"/>
  <c r="AW13" i="8"/>
  <c r="AS10" i="8"/>
  <c r="AW7" i="8"/>
  <c r="AW9" i="8"/>
  <c r="AS9" i="8"/>
  <c r="AW19" i="8"/>
  <c r="AS16" i="8"/>
  <c r="AQ18" i="8"/>
  <c r="AW15" i="8"/>
  <c r="AS21" i="8"/>
  <c r="AQ20" i="8"/>
  <c r="AS15" i="8"/>
  <c r="AS19" i="8"/>
  <c r="AS18" i="8"/>
  <c r="AS17" i="8"/>
  <c r="AS7" i="8"/>
  <c r="AS13" i="8"/>
  <c r="AS22" i="8"/>
  <c r="AS25" i="8"/>
  <c r="G4" i="4" l="1"/>
  <c r="G5" i="4"/>
  <c r="G6" i="4"/>
  <c r="G7" i="4"/>
  <c r="G8" i="4"/>
  <c r="G9" i="4"/>
  <c r="G10" i="4"/>
  <c r="G11" i="4"/>
  <c r="G12" i="4"/>
  <c r="G13" i="4"/>
  <c r="G14" i="4"/>
  <c r="G15" i="4"/>
  <c r="G16" i="4"/>
  <c r="G17" i="4"/>
  <c r="G18" i="4"/>
  <c r="G19" i="4"/>
  <c r="G20" i="4"/>
  <c r="G21" i="4"/>
  <c r="G22" i="4"/>
  <c r="G23" i="4"/>
  <c r="G24" i="4"/>
  <c r="G25" i="4"/>
  <c r="G26" i="4"/>
  <c r="G3" i="4"/>
  <c r="G27" i="4" s="1"/>
  <c r="F27" i="4"/>
  <c r="E27" i="4"/>
  <c r="H4" i="4"/>
  <c r="H5" i="4"/>
  <c r="H6" i="4"/>
  <c r="H7" i="4"/>
  <c r="H8" i="4"/>
  <c r="H9" i="4"/>
  <c r="H10" i="4"/>
  <c r="H11" i="4"/>
  <c r="H12" i="4"/>
  <c r="H13" i="4"/>
  <c r="H14" i="4"/>
  <c r="H15" i="4"/>
  <c r="H16" i="4"/>
  <c r="H17" i="4"/>
  <c r="H18" i="4"/>
  <c r="H19" i="4"/>
  <c r="H20" i="4"/>
  <c r="H21" i="4"/>
  <c r="H22" i="4"/>
  <c r="H23" i="4"/>
  <c r="H24" i="4"/>
  <c r="H25" i="4"/>
  <c r="H26" i="4"/>
  <c r="H3" i="4"/>
  <c r="E4" i="4"/>
  <c r="F4" i="4" s="1"/>
  <c r="E5" i="4"/>
  <c r="F5" i="4" s="1"/>
  <c r="E6" i="4"/>
  <c r="F6" i="4" s="1"/>
  <c r="E7" i="4"/>
  <c r="F7" i="4" s="1"/>
  <c r="E8" i="4"/>
  <c r="F8" i="4" s="1"/>
  <c r="E9" i="4"/>
  <c r="F9" i="4" s="1"/>
  <c r="E10" i="4"/>
  <c r="F10" i="4" s="1"/>
  <c r="E11" i="4"/>
  <c r="F11" i="4" s="1"/>
  <c r="E12" i="4"/>
  <c r="F12" i="4" s="1"/>
  <c r="E13" i="4"/>
  <c r="F13" i="4" s="1"/>
  <c r="E14" i="4"/>
  <c r="F14" i="4" s="1"/>
  <c r="E15" i="4"/>
  <c r="F15" i="4" s="1"/>
  <c r="E16" i="4"/>
  <c r="F16" i="4" s="1"/>
  <c r="E17" i="4"/>
  <c r="F17" i="4" s="1"/>
  <c r="E18" i="4"/>
  <c r="F18" i="4" s="1"/>
  <c r="E19" i="4"/>
  <c r="F19" i="4" s="1"/>
  <c r="E20" i="4"/>
  <c r="F20" i="4" s="1"/>
  <c r="E21" i="4"/>
  <c r="F21" i="4" s="1"/>
  <c r="E22" i="4"/>
  <c r="F22" i="4" s="1"/>
  <c r="E23" i="4"/>
  <c r="F23" i="4" s="1"/>
  <c r="E24" i="4"/>
  <c r="F24" i="4" s="1"/>
  <c r="E25" i="4"/>
  <c r="F25" i="4" s="1"/>
  <c r="E26" i="4"/>
  <c r="F26" i="4" s="1"/>
  <c r="E3" i="4"/>
  <c r="F3" i="4" s="1"/>
  <c r="N4" i="4"/>
  <c r="N5" i="4"/>
  <c r="N6" i="4"/>
  <c r="N7" i="4"/>
  <c r="N8" i="4"/>
  <c r="N9" i="4"/>
  <c r="N10" i="4"/>
  <c r="N11" i="4"/>
  <c r="N12" i="4"/>
  <c r="N13" i="4"/>
  <c r="N14" i="4"/>
  <c r="N15" i="4"/>
  <c r="N16" i="4"/>
  <c r="N17" i="4"/>
  <c r="N18" i="4"/>
  <c r="N19" i="4"/>
  <c r="N20" i="4"/>
  <c r="N21" i="4"/>
  <c r="N22" i="4"/>
  <c r="N23" i="4"/>
  <c r="N24" i="4"/>
  <c r="N25" i="4"/>
  <c r="N26" i="4"/>
  <c r="N3" i="4"/>
  <c r="L4" i="4"/>
  <c r="L5" i="4"/>
  <c r="L6" i="4"/>
  <c r="L7" i="4"/>
  <c r="L8" i="4"/>
  <c r="L9" i="4"/>
  <c r="L10" i="4"/>
  <c r="L11" i="4"/>
  <c r="L12" i="4"/>
  <c r="L13" i="4"/>
  <c r="L14" i="4"/>
  <c r="L15" i="4"/>
  <c r="L16" i="4"/>
  <c r="L17" i="4"/>
  <c r="L18" i="4"/>
  <c r="L19" i="4"/>
  <c r="L20" i="4"/>
  <c r="L21" i="4"/>
  <c r="L22" i="4"/>
  <c r="L23" i="4"/>
  <c r="L24" i="4"/>
  <c r="L25" i="4"/>
  <c r="L26" i="4"/>
  <c r="L3" i="4"/>
  <c r="H3" i="6"/>
  <c r="K3" i="6" s="1"/>
  <c r="H4" i="6"/>
  <c r="K4" i="6" s="1"/>
  <c r="H5" i="6"/>
  <c r="K5" i="6" s="1"/>
  <c r="H2" i="6"/>
  <c r="K2" i="6" s="1"/>
  <c r="L2" i="6" s="1"/>
  <c r="C9" i="6"/>
  <c r="C8" i="3"/>
  <c r="D8" i="3" s="1"/>
  <c r="C6" i="3"/>
  <c r="D6" i="3" s="1"/>
  <c r="C7" i="3"/>
  <c r="D7" i="3" s="1"/>
  <c r="C5" i="3"/>
  <c r="D5" i="3" s="1"/>
  <c r="C4" i="3"/>
  <c r="D4" i="3" s="1"/>
  <c r="C2" i="3"/>
  <c r="D2" i="3" s="1"/>
  <c r="G4" i="5"/>
  <c r="C4" i="5"/>
  <c r="D4" i="5"/>
  <c r="E4" i="5"/>
  <c r="F4" i="5"/>
  <c r="B4" i="5"/>
  <c r="B9" i="3"/>
  <c r="G32" i="2"/>
  <c r="L32" i="2" s="1"/>
  <c r="G31" i="2"/>
  <c r="L31" i="2" s="1"/>
  <c r="G30" i="2"/>
  <c r="L30" i="2" s="1"/>
  <c r="G29" i="2"/>
  <c r="L29" i="2" s="1"/>
  <c r="G28" i="2"/>
  <c r="L28" i="2" s="1"/>
  <c r="G27" i="2"/>
  <c r="H27" i="2" s="1"/>
  <c r="G26" i="2"/>
  <c r="L26" i="2" s="1"/>
  <c r="G25" i="2"/>
  <c r="H25" i="2" s="1"/>
  <c r="G24" i="2"/>
  <c r="L24" i="2" s="1"/>
  <c r="G23" i="2"/>
  <c r="L23" i="2" s="1"/>
  <c r="G22" i="2"/>
  <c r="L22" i="2" s="1"/>
  <c r="G21" i="2"/>
  <c r="L21" i="2" s="1"/>
  <c r="G20" i="2"/>
  <c r="L20" i="2" s="1"/>
  <c r="G19" i="2"/>
  <c r="H19" i="2" s="1"/>
  <c r="G18" i="2"/>
  <c r="L18" i="2" s="1"/>
  <c r="G17" i="2"/>
  <c r="H17" i="2" s="1"/>
  <c r="G16" i="2"/>
  <c r="L16" i="2" s="1"/>
  <c r="G15" i="2"/>
  <c r="H15" i="2" s="1"/>
  <c r="G14" i="2"/>
  <c r="L14" i="2" s="1"/>
  <c r="G13" i="2"/>
  <c r="L13" i="2" s="1"/>
  <c r="G12" i="2"/>
  <c r="L12" i="2" s="1"/>
  <c r="G11" i="2"/>
  <c r="L11" i="2" s="1"/>
  <c r="G10" i="2"/>
  <c r="L10" i="2" s="1"/>
  <c r="G9" i="2"/>
  <c r="H9" i="2" s="1"/>
  <c r="G8" i="2"/>
  <c r="L8" i="2" s="1"/>
  <c r="G7" i="2"/>
  <c r="L7" i="2" s="1"/>
  <c r="G6" i="2"/>
  <c r="L6" i="2" s="1"/>
  <c r="G5" i="2"/>
  <c r="L5" i="2" s="1"/>
  <c r="G4" i="2"/>
  <c r="L4" i="2" s="1"/>
  <c r="G3" i="2"/>
  <c r="L3" i="2" s="1"/>
  <c r="G2" i="2"/>
  <c r="L2" i="2" s="1"/>
  <c r="H3" i="1"/>
  <c r="I3" i="1"/>
  <c r="J3" i="1"/>
  <c r="K3" i="1"/>
  <c r="L3" i="1"/>
  <c r="H4" i="1"/>
  <c r="I4" i="1"/>
  <c r="J4" i="1"/>
  <c r="K4" i="1"/>
  <c r="L4" i="1"/>
  <c r="H5" i="1"/>
  <c r="I5" i="1"/>
  <c r="J5" i="1"/>
  <c r="K5" i="1"/>
  <c r="L5" i="1"/>
  <c r="H6" i="1"/>
  <c r="I6" i="1"/>
  <c r="J6" i="1"/>
  <c r="K6" i="1"/>
  <c r="L6" i="1"/>
  <c r="H7" i="1"/>
  <c r="I7" i="1"/>
  <c r="J7" i="1"/>
  <c r="K7" i="1"/>
  <c r="L7" i="1"/>
  <c r="H8" i="1"/>
  <c r="I8" i="1"/>
  <c r="J8" i="1"/>
  <c r="K8" i="1"/>
  <c r="L8" i="1"/>
  <c r="H9" i="1"/>
  <c r="I9" i="1"/>
  <c r="J9" i="1"/>
  <c r="K9" i="1"/>
  <c r="L9" i="1"/>
  <c r="H10" i="1"/>
  <c r="I10" i="1"/>
  <c r="J10" i="1"/>
  <c r="K10" i="1"/>
  <c r="L10" i="1"/>
  <c r="H11" i="1"/>
  <c r="I11" i="1"/>
  <c r="J11" i="1"/>
  <c r="K11" i="1"/>
  <c r="L11" i="1"/>
  <c r="H12" i="1"/>
  <c r="I12" i="1"/>
  <c r="J12" i="1"/>
  <c r="K12" i="1"/>
  <c r="L12" i="1"/>
  <c r="H13" i="1"/>
  <c r="I13" i="1"/>
  <c r="J13" i="1"/>
  <c r="K13" i="1"/>
  <c r="L13" i="1"/>
  <c r="H14" i="1"/>
  <c r="I14" i="1"/>
  <c r="J14" i="1"/>
  <c r="K14" i="1"/>
  <c r="L14" i="1"/>
  <c r="H15" i="1"/>
  <c r="I15" i="1"/>
  <c r="J15" i="1"/>
  <c r="K15" i="1"/>
  <c r="L15" i="1"/>
  <c r="H16" i="1"/>
  <c r="I16" i="1"/>
  <c r="J16" i="1"/>
  <c r="K16" i="1"/>
  <c r="L16" i="1"/>
  <c r="H17" i="1"/>
  <c r="I17" i="1"/>
  <c r="J17" i="1"/>
  <c r="K17" i="1"/>
  <c r="L17" i="1"/>
  <c r="H18" i="1"/>
  <c r="I18" i="1"/>
  <c r="J18" i="1"/>
  <c r="K18" i="1"/>
  <c r="L18" i="1"/>
  <c r="H19" i="1"/>
  <c r="I19" i="1"/>
  <c r="J19" i="1"/>
  <c r="K19" i="1"/>
  <c r="L19" i="1"/>
  <c r="H20" i="1"/>
  <c r="I20" i="1"/>
  <c r="J20" i="1"/>
  <c r="K20" i="1"/>
  <c r="L20" i="1"/>
  <c r="H21" i="1"/>
  <c r="I21" i="1"/>
  <c r="J21" i="1"/>
  <c r="K21" i="1"/>
  <c r="L21" i="1"/>
  <c r="H22" i="1"/>
  <c r="I22" i="1"/>
  <c r="J22" i="1"/>
  <c r="K22" i="1"/>
  <c r="L22" i="1"/>
  <c r="H23" i="1"/>
  <c r="I23" i="1"/>
  <c r="J23" i="1"/>
  <c r="K23" i="1"/>
  <c r="L23" i="1"/>
  <c r="H24" i="1"/>
  <c r="I24" i="1"/>
  <c r="J24" i="1"/>
  <c r="K24" i="1"/>
  <c r="L24" i="1"/>
  <c r="H25" i="1"/>
  <c r="I25" i="1"/>
  <c r="J25" i="1"/>
  <c r="K25" i="1"/>
  <c r="L25" i="1"/>
  <c r="H26" i="1"/>
  <c r="I26" i="1"/>
  <c r="J26" i="1"/>
  <c r="K26" i="1"/>
  <c r="L26" i="1"/>
  <c r="H27" i="1"/>
  <c r="I27" i="1"/>
  <c r="J27" i="1"/>
  <c r="K27" i="1"/>
  <c r="L27" i="1"/>
  <c r="H28" i="1"/>
  <c r="I28" i="1"/>
  <c r="J28" i="1"/>
  <c r="K28" i="1"/>
  <c r="L28" i="1"/>
  <c r="H29" i="1"/>
  <c r="I29" i="1"/>
  <c r="J29" i="1"/>
  <c r="K29" i="1"/>
  <c r="L29" i="1"/>
  <c r="H30" i="1"/>
  <c r="I30" i="1"/>
  <c r="J30" i="1"/>
  <c r="K30" i="1"/>
  <c r="L30" i="1"/>
  <c r="H31" i="1"/>
  <c r="I31" i="1"/>
  <c r="J31" i="1"/>
  <c r="K31" i="1"/>
  <c r="L31" i="1"/>
  <c r="H32" i="1"/>
  <c r="I32" i="1"/>
  <c r="J32" i="1"/>
  <c r="K32" i="1"/>
  <c r="L32" i="1"/>
  <c r="I2" i="1"/>
  <c r="J2" i="1"/>
  <c r="K2" i="1"/>
  <c r="L2"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2" i="1"/>
  <c r="N27" i="4" l="1"/>
  <c r="O26" i="4" s="1"/>
  <c r="L27" i="4"/>
  <c r="M24" i="4" s="1"/>
  <c r="D9" i="3"/>
  <c r="E7" i="3" s="1"/>
  <c r="L7" i="3" s="1"/>
  <c r="L4" i="6"/>
  <c r="L5" i="6"/>
  <c r="L3" i="6"/>
  <c r="I5" i="6"/>
  <c r="I2" i="6"/>
  <c r="I4" i="6"/>
  <c r="I3" i="6"/>
  <c r="C9" i="3"/>
  <c r="H13" i="2"/>
  <c r="I3" i="2"/>
  <c r="I5" i="2"/>
  <c r="I7" i="2"/>
  <c r="I9" i="2"/>
  <c r="I11" i="2"/>
  <c r="I13" i="2"/>
  <c r="I15" i="2"/>
  <c r="I17" i="2"/>
  <c r="I19" i="2"/>
  <c r="I21" i="2"/>
  <c r="I23" i="2"/>
  <c r="I25" i="2"/>
  <c r="I27" i="2"/>
  <c r="I29" i="2"/>
  <c r="I31" i="2"/>
  <c r="H3" i="2"/>
  <c r="H31" i="2"/>
  <c r="J5" i="2"/>
  <c r="J7" i="2"/>
  <c r="J9" i="2"/>
  <c r="J13" i="2"/>
  <c r="J15" i="2"/>
  <c r="J17" i="2"/>
  <c r="J19" i="2"/>
  <c r="J21" i="2"/>
  <c r="J25" i="2"/>
  <c r="J27" i="2"/>
  <c r="J29" i="2"/>
  <c r="J31" i="2"/>
  <c r="H21" i="2"/>
  <c r="J3" i="2"/>
  <c r="J11" i="2"/>
  <c r="J23" i="2"/>
  <c r="K3" i="2"/>
  <c r="K5" i="2"/>
  <c r="K7" i="2"/>
  <c r="K9" i="2"/>
  <c r="K11" i="2"/>
  <c r="K13" i="2"/>
  <c r="K15" i="2"/>
  <c r="K17" i="2"/>
  <c r="K19" i="2"/>
  <c r="K21" i="2"/>
  <c r="K23" i="2"/>
  <c r="K25" i="2"/>
  <c r="K27" i="2"/>
  <c r="K29" i="2"/>
  <c r="K31" i="2"/>
  <c r="H5" i="2"/>
  <c r="H29" i="2"/>
  <c r="L9" i="2"/>
  <c r="L15" i="2"/>
  <c r="L27" i="2"/>
  <c r="H23" i="2"/>
  <c r="L17" i="2"/>
  <c r="L19" i="2"/>
  <c r="H2" i="2"/>
  <c r="H4" i="2"/>
  <c r="H6" i="2"/>
  <c r="H8" i="2"/>
  <c r="H10" i="2"/>
  <c r="H12" i="2"/>
  <c r="H14" i="2"/>
  <c r="H16" i="2"/>
  <c r="H18" i="2"/>
  <c r="H20" i="2"/>
  <c r="H22" i="2"/>
  <c r="H24" i="2"/>
  <c r="H26" i="2"/>
  <c r="H28" i="2"/>
  <c r="H30" i="2"/>
  <c r="H32" i="2"/>
  <c r="H11" i="2"/>
  <c r="L25" i="2"/>
  <c r="I32" i="2"/>
  <c r="H7" i="2"/>
  <c r="J32" i="2"/>
  <c r="I2" i="2"/>
  <c r="I6" i="2"/>
  <c r="I10" i="2"/>
  <c r="I14" i="2"/>
  <c r="I18" i="2"/>
  <c r="I20" i="2"/>
  <c r="I24" i="2"/>
  <c r="I28" i="2"/>
  <c r="J2" i="2"/>
  <c r="J6" i="2"/>
  <c r="J10" i="2"/>
  <c r="J14" i="2"/>
  <c r="J16" i="2"/>
  <c r="J20" i="2"/>
  <c r="J22" i="2"/>
  <c r="J24" i="2"/>
  <c r="J26" i="2"/>
  <c r="J30" i="2"/>
  <c r="K2" i="2"/>
  <c r="K4" i="2"/>
  <c r="K6" i="2"/>
  <c r="K8" i="2"/>
  <c r="K10" i="2"/>
  <c r="K12" i="2"/>
  <c r="K14" i="2"/>
  <c r="K16" i="2"/>
  <c r="K18" i="2"/>
  <c r="K20" i="2"/>
  <c r="K22" i="2"/>
  <c r="K24" i="2"/>
  <c r="K26" i="2"/>
  <c r="K28" i="2"/>
  <c r="K30" i="2"/>
  <c r="K32" i="2"/>
  <c r="I4" i="2"/>
  <c r="I8" i="2"/>
  <c r="I12" i="2"/>
  <c r="I16" i="2"/>
  <c r="I22" i="2"/>
  <c r="I26" i="2"/>
  <c r="I30" i="2"/>
  <c r="J4" i="2"/>
  <c r="J8" i="2"/>
  <c r="J12" i="2"/>
  <c r="J18" i="2"/>
  <c r="J28" i="2"/>
  <c r="E6" i="3" l="1"/>
  <c r="L6" i="3" s="1"/>
  <c r="G7" i="3"/>
  <c r="O14" i="4"/>
  <c r="M8" i="4"/>
  <c r="M17" i="4"/>
  <c r="O9" i="4"/>
  <c r="O6" i="4"/>
  <c r="O20" i="4"/>
  <c r="M5" i="4"/>
  <c r="M6" i="4"/>
  <c r="O25" i="4"/>
  <c r="O21" i="4"/>
  <c r="M3" i="4"/>
  <c r="O19" i="4"/>
  <c r="O3" i="4"/>
  <c r="O24" i="4"/>
  <c r="O11" i="4"/>
  <c r="M13" i="4"/>
  <c r="O4" i="4"/>
  <c r="O8" i="4"/>
  <c r="O16" i="4"/>
  <c r="O7" i="4"/>
  <c r="M4" i="4"/>
  <c r="O22" i="4"/>
  <c r="M15" i="4"/>
  <c r="M11" i="4"/>
  <c r="O18" i="4"/>
  <c r="O5" i="4"/>
  <c r="M23" i="4"/>
  <c r="M14" i="4"/>
  <c r="M26" i="4"/>
  <c r="M21" i="4"/>
  <c r="M7" i="4"/>
  <c r="O12" i="4"/>
  <c r="M10" i="4"/>
  <c r="M19" i="4"/>
  <c r="M22" i="4"/>
  <c r="O15" i="4"/>
  <c r="O23" i="4"/>
  <c r="M20" i="4"/>
  <c r="O13" i="4"/>
  <c r="M9" i="4"/>
  <c r="M16" i="4"/>
  <c r="O10" i="4"/>
  <c r="M18" i="4"/>
  <c r="O17" i="4"/>
  <c r="M12" i="4"/>
  <c r="M25" i="4"/>
  <c r="E8" i="3"/>
  <c r="L8" i="3" s="1"/>
  <c r="E3" i="3"/>
  <c r="L3" i="3" s="1"/>
  <c r="E4" i="3"/>
  <c r="L4" i="3" s="1"/>
  <c r="E2" i="3"/>
  <c r="L2" i="3" s="1"/>
  <c r="E5" i="3"/>
  <c r="L5" i="3" s="1"/>
  <c r="M5" i="3" l="1"/>
  <c r="M4" i="3"/>
  <c r="G6" i="3"/>
  <c r="L9" i="3"/>
  <c r="M2" i="3"/>
  <c r="O2" i="3" s="1"/>
  <c r="O9" i="3" s="1"/>
  <c r="M3" i="3"/>
  <c r="M8" i="3"/>
  <c r="M6" i="3"/>
  <c r="O6" i="3" s="1"/>
  <c r="M7" i="3"/>
  <c r="G5" i="3"/>
  <c r="G8" i="3"/>
  <c r="G4" i="3"/>
  <c r="G3" i="3"/>
  <c r="M27" i="4"/>
  <c r="O27" i="4"/>
  <c r="E9" i="3"/>
  <c r="G2" i="3"/>
  <c r="H4" i="3" l="1"/>
  <c r="J4" i="3" s="1"/>
  <c r="H7" i="3"/>
  <c r="J7" i="3" s="1"/>
  <c r="H3" i="3"/>
  <c r="J3" i="3" s="1"/>
  <c r="H8" i="3"/>
  <c r="J8" i="3" s="1"/>
  <c r="H5" i="3"/>
  <c r="J5" i="3" s="1"/>
  <c r="M9" i="3"/>
  <c r="H2" i="3"/>
  <c r="J2" i="3" s="1"/>
  <c r="G9" i="3"/>
  <c r="H6" i="3"/>
  <c r="J6" i="3" s="1"/>
  <c r="J9" i="3" l="1"/>
  <c r="H9" i="3"/>
</calcChain>
</file>

<file path=xl/sharedStrings.xml><?xml version="1.0" encoding="utf-8"?>
<sst xmlns="http://schemas.openxmlformats.org/spreadsheetml/2006/main" count="461" uniqueCount="216">
  <si>
    <t>Year</t>
  </si>
  <si>
    <t>Motorbikes [trillion passenger-km / year]</t>
  </si>
  <si>
    <t>Passenger Rail [trillion passenger-km / year]</t>
  </si>
  <si>
    <t>Passenger Aircraft [trillion passenger-km / year]</t>
  </si>
  <si>
    <t>Buses [trillion passenger-km / year]</t>
  </si>
  <si>
    <t>Cars &amp; SUVs [trillion passenger-km / year]</t>
  </si>
  <si>
    <t>TOTAL</t>
  </si>
  <si>
    <t>road_light</t>
  </si>
  <si>
    <t>road_heavy_regional</t>
  </si>
  <si>
    <t>rail_passenger</t>
  </si>
  <si>
    <t>public</t>
  </si>
  <si>
    <t>powered bikes</t>
  </si>
  <si>
    <t>human powered</t>
  </si>
  <si>
    <t>aviation</t>
  </si>
  <si>
    <t>EPS</t>
  </si>
  <si>
    <t>Transportation Mode Used on Trip</t>
  </si>
  <si>
    <t>Person Miles of Travel</t>
  </si>
  <si>
    <t>Sample Size</t>
  </si>
  <si>
    <t>Sum (Millions)</t>
  </si>
  <si>
    <t>Percent</t>
  </si>
  <si>
    <t>Walk</t>
  </si>
  <si>
    <t>Bicycle</t>
  </si>
  <si>
    <t>Car</t>
  </si>
  <si>
    <t>SUV</t>
  </si>
  <si>
    <t>Van</t>
  </si>
  <si>
    <t>Pickup truck</t>
  </si>
  <si>
    <t>Golf cart / Segway</t>
  </si>
  <si>
    <t>Motorcycle / Moped</t>
  </si>
  <si>
    <t>RV (motor home, ATV, snowmobile)</t>
  </si>
  <si>
    <t>School bus</t>
  </si>
  <si>
    <t>Public or commuter bus</t>
  </si>
  <si>
    <t>Paratransit / Dial-a-ride</t>
  </si>
  <si>
    <t>Private / Charter / Tour / Shuttle bus</t>
  </si>
  <si>
    <t>City-to-city bus (Greyhound, Megabus)</t>
  </si>
  <si>
    <t>Amtrak / Commuter rail</t>
  </si>
  <si>
    <t>Subway / elevated / light rail / street car</t>
  </si>
  <si>
    <t>Taxi / limo (including Uber / Lyft)</t>
  </si>
  <si>
    <t>Rental car (Including Zipcar / Car2Go)</t>
  </si>
  <si>
    <t>Airplane</t>
  </si>
  <si>
    <t>Boat / ferry / water taxi</t>
  </si>
  <si>
    <t>Something Else</t>
  </si>
  <si>
    <t>I prefer not to answer</t>
  </si>
  <si>
    <t>I don't know</t>
  </si>
  <si>
    <t>Not ascertained</t>
  </si>
  <si>
    <t>All</t>
  </si>
  <si>
    <t>LDV</t>
  </si>
  <si>
    <t>Rescale</t>
  </si>
  <si>
    <t>MX</t>
  </si>
  <si>
    <t>BRA</t>
  </si>
  <si>
    <t>Avg</t>
  </si>
  <si>
    <t>from: https://nhts.ornl.gov/person-miles</t>
  </si>
  <si>
    <t xml:space="preserve">LDV Pass </t>
  </si>
  <si>
    <t xml:space="preserve">Motorcycles </t>
  </si>
  <si>
    <t xml:space="preserve">Minibuses </t>
  </si>
  <si>
    <t xml:space="preserve">Buses </t>
  </si>
  <si>
    <t xml:space="preserve">LDV Freight </t>
  </si>
  <si>
    <t xml:space="preserve">Med Trucks </t>
  </si>
  <si>
    <t xml:space="preserve">Heavy Trucks </t>
  </si>
  <si>
    <t xml:space="preserve">Total </t>
  </si>
  <si>
    <t xml:space="preserve">— </t>
  </si>
  <si>
    <t xml:space="preserve">VEHICLE TYPE </t>
  </si>
  <si>
    <t xml:space="preserve">VEHICLES (100,000) </t>
  </si>
  <si>
    <t xml:space="preserve">KM / YEAR </t>
  </si>
  <si>
    <t xml:space="preserve">ENERGY, EJ </t>
  </si>
  <si>
    <t xml:space="preserve">EMISSIONS MTONNES C02 </t>
  </si>
  <si>
    <t xml:space="preserve">SHARE OF TOTAL CO2 EMISSIONS </t>
  </si>
  <si>
    <t>Passenger</t>
  </si>
  <si>
    <t>Mitigation-Strategies-and-Accounting-Methods-for-Greenhouse-Gas-Emissions-from-Transportation.pdf</t>
  </si>
  <si>
    <t>Occupancy</t>
  </si>
  <si>
    <t>PKM</t>
  </si>
  <si>
    <t>VKM</t>
  </si>
  <si>
    <t>% PKM By mode</t>
  </si>
  <si>
    <t>% VKM by mode</t>
  </si>
  <si>
    <t>Table 2. Latin America motor vehicle carbon dioxide emissions by vehicle type 2000</t>
  </si>
  <si>
    <t>Local</t>
  </si>
  <si>
    <t>Private and Public</t>
  </si>
  <si>
    <t>Private and Public Incl</t>
  </si>
  <si>
    <t>Transit</t>
  </si>
  <si>
    <t xml:space="preserve">Regional </t>
  </si>
  <si>
    <t>Mode</t>
  </si>
  <si>
    <t>Human Powered</t>
  </si>
  <si>
    <t>Local PKM</t>
  </si>
  <si>
    <t>PKM %</t>
  </si>
  <si>
    <t>Local PKM %</t>
  </si>
  <si>
    <t>Regional PKM</t>
  </si>
  <si>
    <t>Include</t>
  </si>
  <si>
    <t>Miles</t>
  </si>
  <si>
    <t>Aviation</t>
  </si>
  <si>
    <t>Regional Rail</t>
  </si>
  <si>
    <t>Regional Road</t>
  </si>
  <si>
    <t>% of pkm</t>
  </si>
  <si>
    <t>Row Labels</t>
  </si>
  <si>
    <t>(blank)</t>
  </si>
  <si>
    <t>Grand Total</t>
  </si>
  <si>
    <t>Sum of % of pkm</t>
  </si>
  <si>
    <t>U.S. Department of Transportation, Bureau of Transportation Statistics and Federal Highway Administration, National Household Travel Survey data, available at https://nhts.ornl.gov/ as of Jul. 15, 2020.</t>
  </si>
  <si>
    <t>Walking, Cycling:</t>
  </si>
  <si>
    <t>2001-21: Amtrak, Energy Management Department and Government Affairs Department, personal communications, Aug. 5, 2021, and Sep. 22, 2022.</t>
  </si>
  <si>
    <r>
      <t xml:space="preserve">1990-2000: Amtrak, </t>
    </r>
    <r>
      <rPr>
        <i/>
        <sz val="9"/>
        <rFont val="Arial"/>
        <family val="2"/>
      </rPr>
      <t xml:space="preserve">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</si>
  <si>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</si>
  <si>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</si>
  <si>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Intercity / Amtrak:</t>
  </si>
  <si>
    <r>
      <t xml:space="preserve">2009-21: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Nov. 15, 2022.</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</si>
  <si>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</si>
  <si>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</si>
  <si>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</si>
  <si>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r>
      <t xml:space="preserve">2009-21: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Nov. 15, 2022.</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</si>
  <si>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</si>
  <si>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t>1993-95: American Public Transit Association, personal communication, Aug. 13, 2001.</t>
  </si>
  <si>
    <t>1992: American Public Transit Association, personal communication, July 19, 2000.</t>
  </si>
  <si>
    <t>Ferryboat:</t>
  </si>
  <si>
    <t>Transit:</t>
  </si>
  <si>
    <r>
      <t xml:space="preserve">1994-2021: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Mar. 10, 2023.</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</si>
  <si>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</si>
  <si>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1994-2021: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Mar. 10, 2023, minus transit bus categories (Motor bus, Trolley bus, and Demand response).</t>
    </r>
  </si>
  <si>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</si>
  <si>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t>Bus:</t>
  </si>
  <si>
    <t>Highway:</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</si>
  <si>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</si>
  <si>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General aviation:</t>
  </si>
  <si>
    <r>
      <t xml:space="preserve">1990-2021: U.S. Department of Transportation, Bureau of Transportation Statistics, Office of Airline Information,  </t>
    </r>
    <r>
      <rPr>
        <i/>
        <sz val="9"/>
        <rFont val="Arial"/>
        <family val="2"/>
      </rPr>
      <t>Air Carrier Statistics T-100</t>
    </r>
    <r>
      <rPr>
        <sz val="9"/>
        <rFont val="Arial"/>
        <family val="2"/>
      </rPr>
      <t>, available at https://transtats.bts.gov/ as of Dec. 20, 2021.</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</si>
  <si>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</si>
  <si>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</si>
  <si>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</si>
  <si>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All data except General aviation:</t>
  </si>
  <si>
    <t>Air:</t>
  </si>
  <si>
    <t>SOURCES</t>
  </si>
  <si>
    <t>This edition of table 1-40 is not comparable to those before the 2019 edition.</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</si>
  <si>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</si>
  <si>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</si>
  <si>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Demand responsive (Paratransit), and Other are not comparable to earlier years due to change in the method of data collection and estimation by the American Public Transportation Association (APTA).</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</si>
  <si>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</si>
  <si>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The FHWA estimates national trends by using State reported Highway Performance and Monitoring System (HPMS) data, fuel consumption data, vehicle registration data, other data such as the R. L. Polk vehicle data, and a host of modeling techniques.</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</si>
  <si>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</si>
  <si>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</si>
  <si>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</si>
  <si>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</si>
  <si>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NOTES</t>
  </si>
  <si>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</si>
  <si>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r>
      <t>i</t>
    </r>
    <r>
      <rPr>
        <sz val="9"/>
        <rFont val="Arial"/>
        <family val="2"/>
      </rPr>
      <t xml:space="preserve"> National Passenger Railroad Corporation (Amtrak) began operations in 1971. Does not include contract commuter passengers. Data may include some Canadian Amtrak stations.</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</si>
  <si>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</si>
  <si>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</si>
  <si>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f </t>
    </r>
    <r>
      <rPr>
        <i/>
        <sz val="9"/>
        <rFont val="Arial"/>
        <family val="2"/>
      </rPr>
      <t>Light rail</t>
    </r>
    <r>
      <rPr>
        <sz val="9"/>
        <rFont val="Arial"/>
        <family val="2"/>
      </rPr>
      <t xml:space="preserve"> includes Light Rail, Street Car Rail, and Hybrid Rail.</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</si>
  <si>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</si>
  <si>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</si>
  <si>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</si>
  <si>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</si>
  <si>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</si>
  <si>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KEY:</t>
    </r>
    <r>
      <rPr>
        <sz val="9"/>
        <rFont val="Arial"/>
        <family val="2"/>
      </rPr>
      <t xml:space="preserve"> N = data do not exist; R = revised; U = data are not available.</t>
    </r>
  </si>
  <si>
    <t>N</t>
  </si>
  <si>
    <r>
      <t>Cycling</t>
    </r>
    <r>
      <rPr>
        <b/>
        <vertAlign val="superscript"/>
        <sz val="11"/>
        <rFont val="Arial Narrow"/>
        <family val="2"/>
      </rPr>
      <t>j</t>
    </r>
  </si>
  <si>
    <r>
      <t>Walking</t>
    </r>
    <r>
      <rPr>
        <b/>
        <vertAlign val="superscript"/>
        <sz val="11"/>
        <rFont val="Arial Narrow"/>
        <family val="2"/>
      </rPr>
      <t>j</t>
    </r>
  </si>
  <si>
    <r>
      <t>Intercity/Amtrak</t>
    </r>
    <r>
      <rPr>
        <b/>
        <vertAlign val="superscript"/>
        <sz val="11"/>
        <rFont val="Arial Narrow"/>
        <family val="2"/>
      </rPr>
      <t>i</t>
    </r>
  </si>
  <si>
    <r>
      <t>Other</t>
    </r>
    <r>
      <rPr>
        <vertAlign val="superscript"/>
        <sz val="11"/>
        <rFont val="Arial Narrow"/>
        <family val="2"/>
      </rPr>
      <t>g,h</t>
    </r>
  </si>
  <si>
    <t>U</t>
  </si>
  <si>
    <r>
      <t>Ferry boat</t>
    </r>
    <r>
      <rPr>
        <vertAlign val="superscript"/>
        <sz val="11"/>
        <rFont val="Arial Narrow"/>
        <family val="2"/>
      </rPr>
      <t>g</t>
    </r>
  </si>
  <si>
    <r>
      <t>Demand response</t>
    </r>
    <r>
      <rPr>
        <vertAlign val="superscript"/>
        <sz val="11"/>
        <rFont val="Arial Narrow"/>
        <family val="2"/>
      </rPr>
      <t>c,d</t>
    </r>
  </si>
  <si>
    <t>Commuter rail</t>
  </si>
  <si>
    <r>
      <t>Trolley bus</t>
    </r>
    <r>
      <rPr>
        <vertAlign val="superscript"/>
        <sz val="11"/>
        <rFont val="Arial Narrow"/>
        <family val="2"/>
      </rPr>
      <t>c</t>
    </r>
  </si>
  <si>
    <t>Heavy rail</t>
  </si>
  <si>
    <r>
      <t>Light rail</t>
    </r>
    <r>
      <rPr>
        <vertAlign val="superscript"/>
        <sz val="11"/>
        <rFont val="Arial Narrow"/>
        <family val="2"/>
      </rPr>
      <t>f</t>
    </r>
  </si>
  <si>
    <r>
      <t>Commuter bus</t>
    </r>
    <r>
      <rPr>
        <vertAlign val="superscript"/>
        <sz val="11"/>
        <rFont val="Arial Narrow"/>
        <family val="2"/>
      </rPr>
      <t>e</t>
    </r>
  </si>
  <si>
    <r>
      <t>Motor bus</t>
    </r>
    <r>
      <rPr>
        <vertAlign val="superscript"/>
        <sz val="11"/>
        <rFont val="Arial Narrow"/>
        <family val="2"/>
      </rPr>
      <t>c,e</t>
    </r>
  </si>
  <si>
    <r>
      <t>Transit</t>
    </r>
    <r>
      <rPr>
        <b/>
        <vertAlign val="superscript"/>
        <sz val="11"/>
        <rFont val="Arial Narrow"/>
        <family val="2"/>
      </rPr>
      <t>d</t>
    </r>
    <r>
      <rPr>
        <b/>
        <sz val="11"/>
        <rFont val="Arial Narrow"/>
        <family val="2"/>
      </rPr>
      <t>, total</t>
    </r>
  </si>
  <si>
    <r>
      <t>Bus</t>
    </r>
    <r>
      <rPr>
        <vertAlign val="superscript"/>
        <sz val="11"/>
        <rFont val="Arial Narrow"/>
        <family val="2"/>
      </rPr>
      <t>c,e</t>
    </r>
  </si>
  <si>
    <t>Truck, combination</t>
  </si>
  <si>
    <r>
      <t>Truck, single-unit 2-axle 6-tire or more</t>
    </r>
    <r>
      <rPr>
        <vertAlign val="superscript"/>
        <sz val="11"/>
        <rFont val="Arial Narrow"/>
        <family val="2"/>
      </rPr>
      <t>b</t>
    </r>
  </si>
  <si>
    <r>
      <t>Light duty vehicle, long wheel base</t>
    </r>
    <r>
      <rPr>
        <vertAlign val="superscript"/>
        <sz val="11"/>
        <rFont val="Arial Narrow"/>
        <family val="2"/>
      </rPr>
      <t>a,b</t>
    </r>
  </si>
  <si>
    <r>
      <t>Motorcycle</t>
    </r>
    <r>
      <rPr>
        <vertAlign val="superscript"/>
        <sz val="11"/>
        <rFont val="Arial Narrow"/>
        <family val="2"/>
      </rPr>
      <t>b</t>
    </r>
  </si>
  <si>
    <r>
      <t>Light duty vehicle, short wheel base</t>
    </r>
    <r>
      <rPr>
        <vertAlign val="superscript"/>
        <sz val="11"/>
        <rFont val="Arial Narrow"/>
        <family val="2"/>
      </rPr>
      <t>a,b</t>
    </r>
  </si>
  <si>
    <t>Highway, total</t>
  </si>
  <si>
    <t>General aviation</t>
  </si>
  <si>
    <t>U.S. air carrier, certificated, domestic, all services</t>
  </si>
  <si>
    <t>Air</t>
  </si>
  <si>
    <t xml:space="preserve">Table 1-40:  U.S. Passenger-Miles (millions) </t>
  </si>
  <si>
    <t>Frac 2019</t>
  </si>
  <si>
    <t>powered bike</t>
  </si>
  <si>
    <t>HDV</t>
  </si>
  <si>
    <t>transit</t>
  </si>
  <si>
    <t>regional rail</t>
  </si>
  <si>
    <t>PKM 2019</t>
  </si>
  <si>
    <t>Sum of Frac 2019</t>
  </si>
  <si>
    <t>PKM 2010</t>
  </si>
  <si>
    <t>Frac 2010</t>
  </si>
  <si>
    <t>PKM 1990</t>
  </si>
  <si>
    <t>PKM 1970</t>
  </si>
  <si>
    <t>Frac 1970</t>
  </si>
  <si>
    <t>Sum of Frac 1970</t>
  </si>
  <si>
    <t>Sum of Frac 2010</t>
  </si>
  <si>
    <t>Frac 1990</t>
  </si>
  <si>
    <t>Sum of Frac 1990</t>
  </si>
  <si>
    <t>This is 2010 data</t>
  </si>
  <si>
    <t>*new road regional is 25% of road light</t>
  </si>
  <si>
    <t>Split Public Into regional heavy</t>
  </si>
  <si>
    <t xml:space="preserve"> Add walking as 2%</t>
  </si>
  <si>
    <t>Regional Incl</t>
  </si>
  <si>
    <t>Regional Fractions</t>
  </si>
  <si>
    <t>group</t>
  </si>
  <si>
    <t>private_and_public</t>
  </si>
  <si>
    <t>frac_trns_pkm_dem_private_and_public_road_light</t>
  </si>
  <si>
    <t>frac_trns_pkm_dem_private_and_public_powered_bikes</t>
  </si>
  <si>
    <t>frac_trns_pkm_dem_private_and_public_public</t>
  </si>
  <si>
    <t>frac_trns_pkm_dem_private_and_public_human_powered</t>
  </si>
  <si>
    <t>regional</t>
  </si>
  <si>
    <t>frac_trns_pkm_dem_regional_rail_passenger</t>
  </si>
  <si>
    <t>frac_trns_pkm_dem_regional_road_heavy_regional</t>
  </si>
  <si>
    <t>frac_trns_pkm_dem_regional_aviation</t>
  </si>
  <si>
    <t>frac_trns_pkm_dem_regional_road_light</t>
  </si>
  <si>
    <t>Regional Rescaled for 2015</t>
  </si>
  <si>
    <t>Private public rescaled for 2015</t>
  </si>
  <si>
    <t>2050 Frctions for US like development</t>
  </si>
  <si>
    <t>Change</t>
  </si>
  <si>
    <t>New 2015</t>
  </si>
  <si>
    <t>2050 Fractions for US development</t>
  </si>
  <si>
    <t>Local Rescaled for 2015</t>
  </si>
  <si>
    <t>2050 Fractions with US like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</si>
</sst>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_)"/>
    <numFmt numFmtId="165" formatCode="&quot;(R)&quot;\ #,##0;&quot;(R) -&quot;#,##0;&quot;(R) &quot;\ 0"/>
    <numFmt numFmtId="171" formatCode="0.0000%"/>
  </numFmts>
  <fonts count="34">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10"/>
      <name val="Arial"/>
      <family val="2"/>
    </font>
    <font>
      <sz val="9"/>
      <name val="Arial"/>
      <family val="2"/>
    </font>
    <font>
      <b/>
      <sz val="9"/>
      <name val="Arial"/>
      <family val="2"/>
    </font>
    <font>
      <i/>
      <sz val="9"/>
      <name val="Arial"/>
      <family val="2"/>
    </font>
    <font>
      <sz val="8"/>
      <name val="Helv"/>
      <family val="2"/>
    </font>
    <font>
      <vertAlign val="superscript"/>
      <sz val="12"/>
      <name val="Helv"/>
      <family val="2"/>
    </font>
    <font>
      <vertAlign val="superscript"/>
      <sz val="9"/>
      <name val="Arial"/>
      <family val="2"/>
    </font>
    <font>
      <sz val="8"/>
      <name val="Helv"/>
    </font>
    <font>
      <sz val="10"/>
      <name val="Helv"/>
      <family val="2"/>
    </font>
    <font>
      <b/>
      <sz val="11"/>
      <name val="Arial Narrow"/>
      <family val="2"/>
    </font>
    <font>
      <b/>
      <vertAlign val="superscript"/>
      <sz val="11"/>
      <name val="Arial Narrow"/>
      <family val="2"/>
    </font>
    <font>
      <sz val="11"/>
      <name val="Arial Narrow"/>
      <family val="2"/>
    </font>
    <font>
      <vertAlign val="superscript"/>
      <sz val="11"/>
      <name val="Arial Narrow"/>
      <family val="2"/>
    </font>
    <font>
      <b/>
      <sz val="10"/>
      <name val="Helv"/>
      <family val="2"/>
    </font>
    <font>
      <b/>
      <sz val="12"/>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49">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23" fillId="0" borderId="0">
      <alignment horizontal="left"/>
    </xf>
    <xf numFmtId="0" fontId="24" fillId="0" borderId="0">
      <alignment horizontal="right"/>
    </xf>
    <xf numFmtId="0" fontId="26" fillId="0" borderId="0">
      <alignment horizontal="left"/>
    </xf>
    <xf numFmtId="164" fontId="27" fillId="0" borderId="10" applyNumberFormat="0" applyFill="0">
      <alignment horizontal="right"/>
    </xf>
    <xf numFmtId="0" fontId="32" fillId="0" borderId="10">
      <alignment horizontal="left"/>
    </xf>
  </cellStyleXfs>
  <cellXfs count="60">
    <xf numFmtId="0" fontId="0" fillId="0" borderId="0" xfId="0"/>
    <xf numFmtId="9" fontId="0" fillId="0" borderId="0" xfId="1" applyFont="1"/>
    <xf numFmtId="9" fontId="0" fillId="0" borderId="0" xfId="0" applyNumberFormat="1"/>
    <xf numFmtId="3" fontId="0" fillId="0" borderId="0" xfId="0" applyNumberFormat="1"/>
    <xf numFmtId="10" fontId="0" fillId="0" borderId="0" xfId="0" applyNumberFormat="1"/>
    <xf numFmtId="1" fontId="0" fillId="0" borderId="0" xfId="0" applyNumberFormat="1"/>
    <xf numFmtId="0" fontId="0" fillId="33" borderId="0" xfId="0" applyFill="1"/>
    <xf numFmtId="3" fontId="0" fillId="33" borderId="0" xfId="0" applyNumberFormat="1" applyFill="1"/>
    <xf numFmtId="10" fontId="0" fillId="33" borderId="0" xfId="0" applyNumberFormat="1" applyFill="1"/>
    <xf numFmtId="0" fontId="18" fillId="0" borderId="0" xfId="0" applyFont="1"/>
    <xf numFmtId="3" fontId="18" fillId="0" borderId="0" xfId="0" applyNumberFormat="1" applyFont="1"/>
    <xf numFmtId="0" fontId="0" fillId="0" borderId="0" xfId="1" applyNumberFormat="1" applyFont="1"/>
    <xf numFmtId="0" fontId="0" fillId="0" borderId="0" xfId="0" pivotButton="1"/>
    <xf numFmtId="0" fontId="0" fillId="0" borderId="0" xfId="0" applyAlignment="1">
      <alignment horizontal="left"/>
    </xf>
    <xf numFmtId="0" fontId="19" fillId="0" borderId="0" xfId="43"/>
    <xf numFmtId="0" fontId="20" fillId="0" borderId="0" xfId="43" applyFont="1"/>
    <xf numFmtId="0" fontId="20" fillId="0" borderId="0" xfId="44" applyFont="1">
      <alignment horizontal="left"/>
    </xf>
    <xf numFmtId="0" fontId="20" fillId="0" borderId="0" xfId="43" applyFont="1" applyAlignment="1">
      <alignment horizontal="center"/>
    </xf>
    <xf numFmtId="3" fontId="28" fillId="0" borderId="12" xfId="43" applyNumberFormat="1" applyFont="1" applyBorder="1" applyAlignment="1">
      <alignment horizontal="right"/>
    </xf>
    <xf numFmtId="3" fontId="28" fillId="0" borderId="0" xfId="47" applyNumberFormat="1" applyFont="1" applyFill="1" applyBorder="1" applyAlignment="1">
      <alignment horizontal="left"/>
    </xf>
    <xf numFmtId="3" fontId="28" fillId="0" borderId="0" xfId="43" applyNumberFormat="1" applyFont="1" applyAlignment="1">
      <alignment horizontal="right"/>
    </xf>
    <xf numFmtId="3" fontId="30" fillId="0" borderId="0" xfId="43" applyNumberFormat="1" applyFont="1" applyAlignment="1">
      <alignment horizontal="right"/>
    </xf>
    <xf numFmtId="3" fontId="30" fillId="0" borderId="0" xfId="47" applyNumberFormat="1" applyFont="1" applyFill="1" applyBorder="1" applyAlignment="1">
      <alignment horizontal="left" indent="1"/>
    </xf>
    <xf numFmtId="3" fontId="30" fillId="0" borderId="0" xfId="47" applyNumberFormat="1" applyFont="1" applyFill="1" applyBorder="1" applyAlignment="1">
      <alignment horizontal="left" vertical="top" indent="1"/>
    </xf>
    <xf numFmtId="0" fontId="28" fillId="0" borderId="0" xfId="43" applyFont="1" applyAlignment="1">
      <alignment horizontal="left"/>
    </xf>
    <xf numFmtId="165" fontId="30" fillId="0" borderId="0" xfId="43" applyNumberFormat="1" applyFont="1" applyAlignment="1">
      <alignment horizontal="right"/>
    </xf>
    <xf numFmtId="165" fontId="28" fillId="0" borderId="0" xfId="43" applyNumberFormat="1" applyFont="1" applyAlignment="1">
      <alignment horizontal="right"/>
    </xf>
    <xf numFmtId="0" fontId="28" fillId="0" borderId="0" xfId="43" applyFont="1"/>
    <xf numFmtId="3" fontId="30" fillId="0" borderId="0" xfId="43" applyNumberFormat="1" applyFont="1"/>
    <xf numFmtId="3" fontId="28" fillId="0" borderId="0" xfId="47" applyNumberFormat="1" applyFont="1" applyFill="1" applyBorder="1">
      <alignment horizontal="right"/>
    </xf>
    <xf numFmtId="0" fontId="28" fillId="0" borderId="13" xfId="48" applyFont="1" applyBorder="1" applyAlignment="1">
      <alignment horizontal="center"/>
    </xf>
    <xf numFmtId="0" fontId="28" fillId="0" borderId="13" xfId="43" applyFont="1" applyBorder="1" applyAlignment="1">
      <alignment horizontal="center"/>
    </xf>
    <xf numFmtId="1" fontId="28" fillId="0" borderId="13" xfId="43" applyNumberFormat="1" applyFont="1" applyBorder="1" applyAlignment="1">
      <alignment horizontal="center"/>
    </xf>
    <xf numFmtId="3" fontId="20" fillId="0" borderId="0" xfId="43" applyNumberFormat="1" applyFont="1"/>
    <xf numFmtId="3" fontId="19" fillId="0" borderId="0" xfId="43" applyNumberFormat="1"/>
    <xf numFmtId="9" fontId="19" fillId="0" borderId="0" xfId="1" applyFont="1"/>
    <xf numFmtId="49" fontId="22" fillId="0" borderId="0" xfId="43" applyNumberFormat="1" applyFont="1" applyAlignment="1">
      <alignment wrapText="1"/>
    </xf>
    <xf numFmtId="49" fontId="20" fillId="0" borderId="0" xfId="43" applyNumberFormat="1" applyFont="1" applyAlignment="1">
      <alignment wrapText="1"/>
    </xf>
    <xf numFmtId="49" fontId="21" fillId="0" borderId="0" xfId="43" applyNumberFormat="1" applyFont="1" applyAlignment="1">
      <alignment wrapText="1"/>
    </xf>
    <xf numFmtId="0" fontId="22" fillId="0" borderId="0" xfId="45" applyFont="1" applyAlignment="1">
      <alignment wrapText="1"/>
    </xf>
    <xf numFmtId="0" fontId="20" fillId="0" borderId="0" xfId="43" applyFont="1" applyAlignment="1">
      <alignment wrapText="1"/>
    </xf>
    <xf numFmtId="0" fontId="20" fillId="0" borderId="0" xfId="44" applyFont="1" applyAlignment="1">
      <alignment wrapText="1"/>
    </xf>
    <xf numFmtId="0" fontId="21" fillId="0" borderId="0" xfId="45" applyFont="1" applyAlignment="1">
      <alignment wrapText="1"/>
    </xf>
    <xf numFmtId="0" fontId="20" fillId="0" borderId="0" xfId="44" applyFont="1" applyAlignment="1">
      <alignment horizontal="left" wrapText="1"/>
    </xf>
    <xf numFmtId="0" fontId="25" fillId="0" borderId="0" xfId="44" applyFont="1" applyAlignment="1">
      <alignment wrapText="1"/>
    </xf>
    <xf numFmtId="0" fontId="25" fillId="0" borderId="0" xfId="46" applyFont="1" applyAlignment="1">
      <alignment horizontal="left" wrapText="1"/>
    </xf>
    <xf numFmtId="0" fontId="22" fillId="0" borderId="0" xfId="43" applyFont="1" applyAlignment="1">
      <alignment wrapText="1"/>
    </xf>
    <xf numFmtId="0" fontId="33" fillId="0" borderId="12" xfId="43" applyFont="1" applyBorder="1" applyAlignment="1">
      <alignment horizontal="left" wrapText="1"/>
    </xf>
    <xf numFmtId="0" fontId="20" fillId="0" borderId="0" xfId="43" applyFont="1"/>
    <xf numFmtId="0" fontId="21" fillId="0" borderId="0" xfId="44" applyFont="1" applyAlignment="1">
      <alignment wrapText="1"/>
    </xf>
    <xf numFmtId="0" fontId="21" fillId="0" borderId="11" xfId="45" applyFont="1" applyBorder="1" applyAlignment="1">
      <alignment wrapText="1"/>
    </xf>
    <xf numFmtId="3" fontId="20" fillId="0" borderId="0" xfId="47" applyNumberFormat="1" applyFont="1" applyFill="1" applyBorder="1" applyAlignment="1">
      <alignment horizontal="center" wrapText="1"/>
    </xf>
    <xf numFmtId="0" fontId="0" fillId="0" borderId="0" xfId="0" applyAlignment="1">
      <alignment wrapText="1"/>
    </xf>
    <xf numFmtId="9" fontId="0" fillId="0" borderId="0" xfId="1" applyFont="1" applyAlignment="1">
      <alignment wrapText="1"/>
    </xf>
    <xf numFmtId="171" fontId="0" fillId="0" borderId="0" xfId="0" applyNumberFormat="1"/>
    <xf numFmtId="2" fontId="0" fillId="0" borderId="0" xfId="1" applyNumberFormat="1" applyFont="1"/>
    <xf numFmtId="0" fontId="0" fillId="0" borderId="0" xfId="0" applyFill="1"/>
    <xf numFmtId="1" fontId="0" fillId="34" borderId="0" xfId="1" applyNumberFormat="1" applyFont="1" applyFill="1"/>
    <xf numFmtId="0" fontId="0" fillId="34" borderId="0" xfId="0" applyFill="1"/>
    <xf numFmtId="9" fontId="0" fillId="34" borderId="0" xfId="1" applyFont="1" applyFill="1"/>
  </cellXfs>
  <cellStyles count="49">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Data 2" xfId="47" xr:uid="{AC097B10-BA2B-DC4E-A995-DB9385C68B8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ed Side 2" xfId="48" xr:uid="{A1C7D3D6-6067-2744-BDCA-75E1F0F3D709}"/>
    <cellStyle name="Input" xfId="10" builtinId="20" customBuiltin="1"/>
    <cellStyle name="Linked Cell" xfId="13" builtinId="24" customBuiltin="1"/>
    <cellStyle name="Neutral" xfId="9" builtinId="28" customBuiltin="1"/>
    <cellStyle name="Normal" xfId="0" builtinId="0"/>
    <cellStyle name="Normal 2" xfId="43" xr:uid="{8DD1B5EB-2433-8642-8DAF-9BE59A92988B}"/>
    <cellStyle name="Note" xfId="16" builtinId="10" customBuiltin="1"/>
    <cellStyle name="Output" xfId="11" builtinId="21" customBuiltin="1"/>
    <cellStyle name="Percent" xfId="1" builtinId="5"/>
    <cellStyle name="Source Superscript 2" xfId="45" xr:uid="{8861C575-0466-FC42-849B-0ABF979B0767}"/>
    <cellStyle name="Source Text" xfId="46" xr:uid="{9B1C2074-40C2-5346-B86F-2F8DF96D7CBD}"/>
    <cellStyle name="Source Text 2" xfId="44" xr:uid="{4B221EE4-9E31-7549-B857-56CB76F23EC4}"/>
    <cellStyle name="Title" xfId="2" builtinId="15" customBuiltin="1"/>
    <cellStyle name="Total" xfId="18" builtinId="25" customBuiltin="1"/>
    <cellStyle name="Warning Text" xfId="15" builtinId="11" customBuiltin="1"/>
  </cellStyles>
  <dxfs count="3">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99.572900694446" createdVersion="8" refreshedVersion="8" minRefreshableVersion="3" recordCount="26" xr:uid="{AB88298D-051C-DC4C-BA48-3A4C1653DB6D}">
  <cacheSource type="worksheet">
    <worksheetSource ref="G1:H27" sheet="US Travel Demand"/>
  </cacheSource>
  <cacheFields count="2">
    <cacheField name="% of pkm" numFmtId="0">
      <sharedItems containsString="0" containsBlank="1" containsNumber="1" minValue="0" maxValue="1" count="14">
        <m/>
        <n v="8.8241032197972896E-3"/>
        <n v="2.2286426336530019E-3"/>
        <n v="0.40188780374728728"/>
        <n v="0.21445919425876064"/>
        <n v="6.8402730067559411E-2"/>
        <n v="0.10136508622452886"/>
        <n v="0"/>
        <n v="9.9191510652067421E-3"/>
        <n v="6.7208037063803321E-4"/>
        <n v="8.9714731645099601E-3"/>
        <n v="8.3109306543120657E-3"/>
        <n v="0.17495880459374669"/>
        <n v="1"/>
      </sharedItems>
    </cacheField>
    <cacheField name="Mode" numFmtId="0">
      <sharedItems containsBlank="1" containsMixedTypes="1" containsNumber="1" containsInteger="1" minValue="0" maxValue="0" count="8">
        <m/>
        <s v="Human Powered"/>
        <s v="LDV"/>
        <n v="0"/>
        <s v="Transit"/>
        <s v="Regional Road"/>
        <s v="Regional Rail"/>
        <s v="Aviatio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99.584005555553" createdVersion="8" refreshedVersion="8" minRefreshableVersion="3" recordCount="25" xr:uid="{44DC8F85-E54B-7C4C-9F69-4477761DA0AC}">
  <cacheSource type="worksheet">
    <worksheetSource ref="AN1:AW26" sheet="BTS 1-40"/>
  </cacheSource>
  <cacheFields count="10">
    <cacheField name="Mode" numFmtId="0">
      <sharedItems containsBlank="1" count="7">
        <m/>
        <s v="aviation"/>
        <s v="LDV"/>
        <s v="powered bike"/>
        <s v="HDV"/>
        <s v="transit"/>
        <s v="regional rail"/>
      </sharedItems>
    </cacheField>
    <cacheField name="Include" numFmtId="0">
      <sharedItems containsString="0" containsBlank="1" containsNumber="1" containsInteger="1" minValue="0" maxValue="1"/>
    </cacheField>
    <cacheField name="PKM 2019" numFmtId="0">
      <sharedItems containsString="0" containsBlank="1" containsNumber="1" minValue="125.805218" maxValue="6391321.9469128726"/>
    </cacheField>
    <cacheField name="Frac 2019" numFmtId="0">
      <sharedItems containsString="0" containsBlank="1" containsNumber="1" minValue="0" maxValue="0.58922020255346141"/>
    </cacheField>
    <cacheField name="PKM 2010" numFmtId="0">
      <sharedItems containsString="0" containsBlank="1" containsNumber="1" minValue="158.87200799999999" maxValue="5621017.8730494231"/>
    </cacheField>
    <cacheField name="Frac 2010" numFmtId="0">
      <sharedItems containsString="0" containsBlank="1" containsNumber="1" minValue="0" maxValue="0.61020899035592979"/>
    </cacheField>
    <cacheField name="PKM 1990" numFmtId="0">
      <sharedItems containsString="0" containsBlank="1" containsNumber="1" minValue="0" maxValue="4142674.3283230001"/>
    </cacheField>
    <cacheField name="Frac 1990" numFmtId="0">
      <sharedItems containsString="0" containsBlank="1" containsNumber="1" minValue="0" maxValue="0.53426393546507933"/>
    </cacheField>
    <cacheField name="PKM 1970" numFmtId="0">
      <sharedItems containsString="0" containsBlank="1" containsNumber="1" minValue="0" maxValue="2161215.2799999998"/>
    </cacheField>
    <cacheField name="Frac 1970" numFmtId="0">
      <sharedItems containsString="0" containsBlank="1" containsNumber="1" minValue="0" maxValue="0.8101446515776994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r>
  <r>
    <x v="1"/>
    <x v="1"/>
  </r>
  <r>
    <x v="2"/>
    <x v="1"/>
  </r>
  <r>
    <x v="3"/>
    <x v="2"/>
  </r>
  <r>
    <x v="4"/>
    <x v="2"/>
  </r>
  <r>
    <x v="5"/>
    <x v="2"/>
  </r>
  <r>
    <x v="6"/>
    <x v="2"/>
  </r>
  <r>
    <x v="7"/>
    <x v="3"/>
  </r>
  <r>
    <x v="7"/>
    <x v="3"/>
  </r>
  <r>
    <x v="7"/>
    <x v="3"/>
  </r>
  <r>
    <x v="7"/>
    <x v="3"/>
  </r>
  <r>
    <x v="8"/>
    <x v="4"/>
  </r>
  <r>
    <x v="7"/>
    <x v="3"/>
  </r>
  <r>
    <x v="7"/>
    <x v="3"/>
  </r>
  <r>
    <x v="9"/>
    <x v="5"/>
  </r>
  <r>
    <x v="10"/>
    <x v="6"/>
  </r>
  <r>
    <x v="11"/>
    <x v="4"/>
  </r>
  <r>
    <x v="7"/>
    <x v="3"/>
  </r>
  <r>
    <x v="7"/>
    <x v="3"/>
  </r>
  <r>
    <x v="12"/>
    <x v="7"/>
  </r>
  <r>
    <x v="7"/>
    <x v="3"/>
  </r>
  <r>
    <x v="7"/>
    <x v="3"/>
  </r>
  <r>
    <x v="7"/>
    <x v="3"/>
  </r>
  <r>
    <x v="7"/>
    <x v="3"/>
  </r>
  <r>
    <x v="7"/>
    <x v="3"/>
  </r>
  <r>
    <x v="13"/>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m/>
    <m/>
    <m/>
    <m/>
    <m/>
    <m/>
    <m/>
    <m/>
    <m/>
  </r>
  <r>
    <x v="0"/>
    <m/>
    <m/>
    <m/>
    <m/>
    <m/>
    <m/>
    <m/>
    <m/>
    <m/>
  </r>
  <r>
    <x v="1"/>
    <n v="1"/>
    <n v="754449.99504800001"/>
    <n v="0.11804287146142174"/>
    <n v="554710.522322"/>
    <n v="9.8685066450619113E-2"/>
    <n v="351096.458323"/>
    <n v="8.4751160843755655E-2"/>
    <n v="108442"/>
    <n v="5.0176398900899873E-2"/>
  </r>
  <r>
    <x v="1"/>
    <n v="0"/>
    <m/>
    <n v="0"/>
    <m/>
    <n v="0"/>
    <m/>
    <n v="0"/>
    <n v="0"/>
    <n v="0"/>
  </r>
  <r>
    <x v="0"/>
    <m/>
    <m/>
    <n v="0"/>
    <m/>
    <n v="0"/>
    <n v="0"/>
    <n v="0"/>
    <n v="0"/>
    <n v="0"/>
  </r>
  <r>
    <x v="2"/>
    <n v="1"/>
    <n v="3765896.0121443863"/>
    <n v="0.58922020255346141"/>
    <n v="3429995.6410861243"/>
    <n v="0.61020899035592979"/>
    <n v="2213281.4900000002"/>
    <n v="0.53426393546507933"/>
    <n v="1750897"/>
    <n v="0.81014465157769944"/>
  </r>
  <r>
    <x v="3"/>
    <n v="1"/>
    <n v="22846.373475193806"/>
    <n v="3.5745928095875425E-3"/>
    <n v="21482.715623236356"/>
    <n v="3.8218550640512199E-3"/>
    <n v="12184.38"/>
    <n v="2.9411870290398543E-3"/>
    <n v="3276.9"/>
    <n v="1.516230257265255E-3"/>
  </r>
  <r>
    <x v="2"/>
    <n v="1"/>
    <n v="1128488.8887035879"/>
    <n v="0.17656580251737578"/>
    <n v="1001455.7277059199"/>
    <n v="0.17816270119109698"/>
    <n v="1252860"/>
    <n v="0.30242782818681563"/>
    <n v="225613.38"/>
    <n v="0.10439190491009301"/>
  </r>
  <r>
    <x v="4"/>
    <n v="1"/>
    <n v="124745.70718075465"/>
    <n v="1.9517982072708627E-2"/>
    <n v="110738.2452064016"/>
    <n v="1.9700745969399611E-2"/>
    <n v="56772"/>
    <n v="1.3704190940585457E-2"/>
    <n v="27081"/>
    <n v="1.2530449997558783E-2"/>
  </r>
  <r>
    <x v="4"/>
    <n v="1"/>
    <n v="175304.70135307586"/>
    <n v="2.7428551215097415E-2"/>
    <n v="175788.97173715092"/>
    <n v="3.1273512325941909E-2"/>
    <n v="103116"/>
    <n v="2.4891167354143064E-2"/>
    <n v="35134"/>
    <n v="1.6256594299111193E-2"/>
  </r>
  <r>
    <x v="4"/>
    <n v="1"/>
    <n v="361844.28941487317"/>
    <n v="5.6614937006834821E-2"/>
    <n v="270344.2606625912"/>
    <n v="4.8095250143000957E-2"/>
    <n v="108854"/>
    <n v="2.6276262957910402E-2"/>
    <m/>
    <n v="0"/>
  </r>
  <r>
    <x v="0"/>
    <m/>
    <m/>
    <n v="0"/>
    <m/>
    <n v="0"/>
    <n v="0"/>
    <n v="0"/>
    <m/>
    <n v="0"/>
  </r>
  <r>
    <x v="5"/>
    <n v="1"/>
    <n v="16387.317525999999"/>
    <n v="2.5639950016780769E-3"/>
    <n v="20569.726839999999"/>
    <n v="3.6594309615387943E-3"/>
    <n v="20247"/>
    <n v="4.8874225670054562E-3"/>
    <m/>
    <n v="0"/>
  </r>
  <r>
    <x v="5"/>
    <n v="1"/>
    <n v="1979.8159760000001"/>
    <n v="3.0976627252462039E-4"/>
    <m/>
    <n v="0"/>
    <m/>
    <n v="0"/>
    <m/>
    <n v="0"/>
  </r>
  <r>
    <x v="5"/>
    <n v="1"/>
    <n v="2692.6561099999999"/>
    <n v="4.2129877549050755E-4"/>
    <n v="2172.7471529999998"/>
    <n v="3.8653980508004975E-4"/>
    <n v="705"/>
    <n v="1.7017992343255033E-4"/>
    <m/>
    <n v="0"/>
  </r>
  <r>
    <x v="6"/>
    <n v="1"/>
    <n v="17365.828963"/>
    <n v="2.7170950090204763E-3"/>
    <n v="16406.938677999999"/>
    <n v="2.918855454394628E-3"/>
    <n v="10231"/>
    <n v="2.4696607044516631E-3"/>
    <m/>
    <n v="0"/>
  </r>
  <r>
    <x v="5"/>
    <n v="1"/>
    <n v="125.805218"/>
    <n v="1.9683755417886008E-5"/>
    <n v="158.87200799999999"/>
    <n v="2.8263921515305792E-5"/>
    <n v="188"/>
    <n v="4.5381312915346756E-5"/>
    <m/>
    <n v="0"/>
  </r>
  <r>
    <x v="5"/>
    <n v="1"/>
    <n v="12707.307116"/>
    <n v="1.9882126454508937E-3"/>
    <n v="10773.7353"/>
    <n v="1.9166876077117345E-3"/>
    <n v="6940"/>
    <n v="1.675246338470779E-3"/>
    <n v="4592"/>
    <n v="2.124730489597501E-3"/>
  </r>
  <r>
    <x v="0"/>
    <m/>
    <m/>
    <n v="0"/>
    <m/>
    <n v="0"/>
    <n v="0"/>
    <n v="0"/>
    <m/>
    <n v="0"/>
  </r>
  <r>
    <x v="0"/>
    <m/>
    <m/>
    <n v="0"/>
    <m/>
    <n v="0"/>
    <n v="0"/>
    <n v="0"/>
    <m/>
    <n v="0"/>
  </r>
  <r>
    <x v="0"/>
    <m/>
    <m/>
    <n v="0"/>
    <m/>
    <n v="0"/>
    <n v="0"/>
    <n v="0"/>
    <m/>
    <n v="0"/>
  </r>
  <r>
    <x v="6"/>
    <n v="1"/>
    <n v="6487.2486840000001"/>
    <n v="1.0150089039300332E-3"/>
    <n v="6419.7687269999997"/>
    <n v="1.1421007497201304E-3"/>
    <n v="6199"/>
    <n v="1.4963763763948645E-3"/>
    <n v="6179"/>
    <n v="2.8590395677750347E-3"/>
  </r>
  <r>
    <x v="0"/>
    <n v="0"/>
    <m/>
    <n v="0"/>
    <m/>
    <n v="0"/>
    <m/>
    <n v="0"/>
    <m/>
    <n v="0"/>
  </r>
  <r>
    <x v="0"/>
    <n v="0"/>
    <m/>
    <n v="0"/>
    <m/>
    <n v="0"/>
    <m/>
    <n v="0"/>
    <m/>
    <n v="0"/>
  </r>
  <r>
    <x v="0"/>
    <m/>
    <n v="6391321.9469128726"/>
    <m/>
    <n v="5621017.8730494231"/>
    <m/>
    <n v="4142674.3283230001"/>
    <m/>
    <n v="2161215.27999999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607455-338B-0049-9AB7-8C1995212783}"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1" firstHeaderRow="0" firstDataRow="1" firstDataCol="1"/>
  <pivotFields count="10">
    <pivotField axis="axisRow" showAll="0">
      <items count="8">
        <item x="1"/>
        <item x="4"/>
        <item x="2"/>
        <item x="3"/>
        <item x="6"/>
        <item x="5"/>
        <item x="0"/>
        <item t="default"/>
      </items>
    </pivotField>
    <pivotField showAll="0"/>
    <pivotField showAll="0"/>
    <pivotField dataField="1" showAll="0"/>
    <pivotField showAll="0"/>
    <pivotField dataField="1" showAll="0"/>
    <pivotField showAll="0"/>
    <pivotField dataField="1" showAll="0"/>
    <pivotField showAll="0"/>
    <pivotField dataField="1" showAll="0"/>
  </pivotFields>
  <rowFields count="1">
    <field x="0"/>
  </rowFields>
  <rowItems count="8">
    <i>
      <x/>
    </i>
    <i>
      <x v="1"/>
    </i>
    <i>
      <x v="2"/>
    </i>
    <i>
      <x v="3"/>
    </i>
    <i>
      <x v="4"/>
    </i>
    <i>
      <x v="5"/>
    </i>
    <i>
      <x v="6"/>
    </i>
    <i t="grand">
      <x/>
    </i>
  </rowItems>
  <colFields count="1">
    <field x="-2"/>
  </colFields>
  <colItems count="4">
    <i>
      <x/>
    </i>
    <i i="1">
      <x v="1"/>
    </i>
    <i i="2">
      <x v="2"/>
    </i>
    <i i="3">
      <x v="3"/>
    </i>
  </colItems>
  <dataFields count="4">
    <dataField name="Sum of Frac 1970" fld="9" baseField="0" baseItem="0"/>
    <dataField name="Sum of Frac 1990" fld="7" baseField="0" baseItem="0"/>
    <dataField name="Sum of Frac 2010" fld="5" baseField="0" baseItem="0"/>
    <dataField name="Sum of Frac 2019" fld="3" baseField="0" baseItem="0"/>
  </dataFields>
  <formats count="2">
    <format dxfId="2">
      <pivotArea collapsedLevelsAreSubtotals="1" fieldPosition="0">
        <references count="1">
          <reference field="0" count="0"/>
        </references>
      </pivotArea>
    </format>
    <format dxfId="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EA934F-3EB7-1E4C-BB9F-B0DD5746BA3C}"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2">
    <pivotField dataField="1" showAll="0">
      <items count="15">
        <item x="7"/>
        <item x="9"/>
        <item x="2"/>
        <item x="11"/>
        <item x="1"/>
        <item x="10"/>
        <item x="8"/>
        <item x="5"/>
        <item x="6"/>
        <item x="12"/>
        <item x="4"/>
        <item x="3"/>
        <item x="13"/>
        <item x="0"/>
        <item t="default"/>
      </items>
    </pivotField>
    <pivotField axis="axisRow" showAll="0">
      <items count="9">
        <item x="3"/>
        <item x="7"/>
        <item x="1"/>
        <item x="2"/>
        <item x="6"/>
        <item x="5"/>
        <item x="4"/>
        <item x="0"/>
        <item t="default"/>
      </items>
    </pivotField>
  </pivotFields>
  <rowFields count="1">
    <field x="1"/>
  </rowFields>
  <rowItems count="9">
    <i>
      <x/>
    </i>
    <i>
      <x v="1"/>
    </i>
    <i>
      <x v="2"/>
    </i>
    <i>
      <x v="3"/>
    </i>
    <i>
      <x v="4"/>
    </i>
    <i>
      <x v="5"/>
    </i>
    <i>
      <x v="6"/>
    </i>
    <i>
      <x v="7"/>
    </i>
    <i t="grand">
      <x/>
    </i>
  </rowItems>
  <colItems count="1">
    <i/>
  </colItems>
  <dataFields count="1">
    <dataField name="Sum of % of pkm" fld="0" baseField="0" baseItem="0"/>
  </dataFields>
  <formats count="1">
    <format dxfId="0">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
  <sheetViews>
    <sheetView tabSelected="1" zoomScale="125" workbookViewId="0">
      <pane ySplit="12" topLeftCell="A13" activePane="bottomLeft" state="frozen"/>
      <selection pane="bottomLeft" activeCell="F23" sqref="F23"/>
    </sheetView>
  </sheetViews>
  <sheetFormatPr baseColWidth="10" defaultRowHeight="16"/>
  <cols>
    <col min="1" max="1" width="25.33203125" customWidth="1"/>
    <col min="2" max="2" width="14" customWidth="1"/>
    <col min="4" max="4" width="13.83203125" customWidth="1"/>
    <col min="5" max="5" width="11.1640625" customWidth="1"/>
    <col min="6" max="6" width="10" customWidth="1"/>
    <col min="7" max="7" width="11.5" customWidth="1"/>
    <col min="8" max="10" width="13" customWidth="1"/>
    <col min="13" max="14" width="10.1640625" customWidth="1"/>
  </cols>
  <sheetData>
    <row r="1" spans="1:15" s="52" customFormat="1" ht="85">
      <c r="B1" s="52" t="s">
        <v>14</v>
      </c>
      <c r="C1" s="52" t="s">
        <v>193</v>
      </c>
      <c r="D1" s="52" t="s">
        <v>194</v>
      </c>
      <c r="E1" s="52" t="s">
        <v>46</v>
      </c>
      <c r="F1" s="52" t="s">
        <v>76</v>
      </c>
      <c r="G1" s="52" t="s">
        <v>75</v>
      </c>
      <c r="H1" s="53" t="s">
        <v>209</v>
      </c>
      <c r="I1" s="53" t="s">
        <v>211</v>
      </c>
      <c r="J1" s="53" t="s">
        <v>210</v>
      </c>
      <c r="K1" s="52" t="s">
        <v>195</v>
      </c>
      <c r="L1" s="52" t="s">
        <v>196</v>
      </c>
      <c r="M1" s="52" t="s">
        <v>208</v>
      </c>
      <c r="N1" s="52" t="s">
        <v>211</v>
      </c>
      <c r="O1" s="52" t="s">
        <v>213</v>
      </c>
    </row>
    <row r="2" spans="1:15">
      <c r="A2" t="s">
        <v>13</v>
      </c>
      <c r="B2" s="1">
        <v>0.11213225</v>
      </c>
      <c r="C2" s="2">
        <f>B2</f>
        <v>0.11213225</v>
      </c>
      <c r="D2" s="2">
        <f t="shared" ref="D2:D7" si="0">C2</f>
        <v>0.11213225</v>
      </c>
      <c r="E2" s="1">
        <f>D2/D$9</f>
        <v>0.10993357846062819</v>
      </c>
      <c r="F2">
        <v>0</v>
      </c>
      <c r="G2" s="1">
        <f>E2*F2</f>
        <v>0</v>
      </c>
      <c r="H2" s="1">
        <f>G2/SUM($G$2:$G$8)</f>
        <v>0</v>
      </c>
      <c r="I2" s="1"/>
      <c r="J2" s="1">
        <f>H2+I2</f>
        <v>0</v>
      </c>
      <c r="K2">
        <v>1</v>
      </c>
      <c r="L2" s="1">
        <f>E2*K2</f>
        <v>0.10993357846062819</v>
      </c>
      <c r="M2" s="1">
        <f>L2/SUM(L$2:L$8)</f>
        <v>0.32842538420735518</v>
      </c>
      <c r="N2" s="1"/>
      <c r="O2" s="2">
        <f>M2</f>
        <v>0.32842538420735518</v>
      </c>
    </row>
    <row r="3" spans="1:15">
      <c r="A3" t="s">
        <v>12</v>
      </c>
      <c r="B3" s="1"/>
      <c r="D3" s="2">
        <v>0.02</v>
      </c>
      <c r="E3" s="1">
        <f>D3/D$9</f>
        <v>1.9607843142472964E-2</v>
      </c>
      <c r="F3">
        <v>1</v>
      </c>
      <c r="G3" s="1">
        <f>E3*F3</f>
        <v>1.9607843142472964E-2</v>
      </c>
      <c r="H3" s="1">
        <f t="shared" ref="H3:H8" si="1">G3/SUM($G$2:$G$8)</f>
        <v>2.9473477943649171E-2</v>
      </c>
      <c r="I3" s="1"/>
      <c r="J3" s="1">
        <f t="shared" ref="J3:J8" si="2">H3+I3</f>
        <v>2.9473477943649171E-2</v>
      </c>
      <c r="L3" s="1">
        <f>E3*K3</f>
        <v>0</v>
      </c>
      <c r="M3" s="1">
        <f t="shared" ref="M3:M8" si="3">L3/SUM(L$2:L$8)</f>
        <v>0</v>
      </c>
      <c r="N3" s="1"/>
    </row>
    <row r="4" spans="1:15">
      <c r="A4" t="s">
        <v>11</v>
      </c>
      <c r="B4" s="1">
        <v>5.4013695728556438E-2</v>
      </c>
      <c r="C4" s="2">
        <f>B4</f>
        <v>5.4013695728556438E-2</v>
      </c>
      <c r="D4" s="2">
        <f t="shared" si="0"/>
        <v>5.4013695728556438E-2</v>
      </c>
      <c r="E4" s="1">
        <f>D4/D$9</f>
        <v>5.2954603669539822E-2</v>
      </c>
      <c r="F4">
        <v>1</v>
      </c>
      <c r="G4" s="1">
        <f>E4*F4</f>
        <v>5.2954603669539822E-2</v>
      </c>
      <c r="H4" s="1">
        <f t="shared" si="1"/>
        <v>7.9598573485529275E-2</v>
      </c>
      <c r="I4" s="1">
        <v>-0.03</v>
      </c>
      <c r="J4" s="1">
        <f t="shared" si="2"/>
        <v>4.9598573485529276E-2</v>
      </c>
      <c r="L4" s="1">
        <f>E4*K4</f>
        <v>0</v>
      </c>
      <c r="M4" s="1">
        <f t="shared" si="3"/>
        <v>0</v>
      </c>
      <c r="N4" s="1"/>
    </row>
    <row r="5" spans="1:15">
      <c r="A5" t="s">
        <v>10</v>
      </c>
      <c r="B5" s="1">
        <v>0.39279255400000002</v>
      </c>
      <c r="C5" s="2">
        <f>B5-0.1</f>
        <v>0.29279255400000004</v>
      </c>
      <c r="D5" s="2">
        <f t="shared" si="0"/>
        <v>0.29279255400000004</v>
      </c>
      <c r="E5" s="1">
        <f>D5/D$9</f>
        <v>0.28705152360580227</v>
      </c>
      <c r="F5">
        <v>1</v>
      </c>
      <c r="G5" s="1">
        <f>E5*F5</f>
        <v>0.28705152360580227</v>
      </c>
      <c r="H5" s="1">
        <f t="shared" si="1"/>
        <v>0.43148074411918547</v>
      </c>
      <c r="I5" s="1">
        <v>-0.21</v>
      </c>
      <c r="J5" s="1">
        <f t="shared" si="2"/>
        <v>0.22148074411918547</v>
      </c>
      <c r="L5" s="1">
        <f>E5*K5</f>
        <v>0</v>
      </c>
      <c r="M5" s="1">
        <f t="shared" si="3"/>
        <v>0</v>
      </c>
      <c r="N5" s="1"/>
    </row>
    <row r="6" spans="1:15">
      <c r="A6" t="s">
        <v>9</v>
      </c>
      <c r="B6" s="1">
        <v>2.5368262999999999E-2</v>
      </c>
      <c r="C6" s="2">
        <f>B6</f>
        <v>2.5368262999999999E-2</v>
      </c>
      <c r="D6" s="2">
        <f t="shared" si="0"/>
        <v>2.5368262999999999E-2</v>
      </c>
      <c r="E6" s="1">
        <f>D6/D$9</f>
        <v>2.4870846085050028E-2</v>
      </c>
      <c r="F6">
        <v>0</v>
      </c>
      <c r="G6" s="1">
        <f>E6*F6</f>
        <v>0</v>
      </c>
      <c r="H6" s="1">
        <f t="shared" si="1"/>
        <v>0</v>
      </c>
      <c r="I6" s="1"/>
      <c r="J6" s="1">
        <f t="shared" si="2"/>
        <v>0</v>
      </c>
      <c r="K6">
        <v>1</v>
      </c>
      <c r="L6" s="1">
        <f>E6*K6</f>
        <v>2.4870846085050028E-2</v>
      </c>
      <c r="M6" s="1">
        <f t="shared" si="3"/>
        <v>7.4301385394908534E-2</v>
      </c>
      <c r="N6" s="1"/>
      <c r="O6" s="2">
        <f>M6</f>
        <v>7.4301385394908534E-2</v>
      </c>
    </row>
    <row r="7" spans="1:15">
      <c r="A7" t="s">
        <v>8</v>
      </c>
      <c r="B7" s="1"/>
      <c r="C7" s="2">
        <f>0.1</f>
        <v>0.1</v>
      </c>
      <c r="D7" s="2">
        <f t="shared" si="0"/>
        <v>0.1</v>
      </c>
      <c r="E7" s="1">
        <f>D7/D$9</f>
        <v>9.8039215712364819E-2</v>
      </c>
      <c r="F7">
        <v>0</v>
      </c>
      <c r="G7" s="1">
        <f>E7*F7</f>
        <v>0</v>
      </c>
      <c r="H7" s="1">
        <f t="shared" si="1"/>
        <v>0</v>
      </c>
      <c r="I7" s="1"/>
      <c r="J7" s="1">
        <f t="shared" si="2"/>
        <v>0</v>
      </c>
      <c r="K7">
        <v>1</v>
      </c>
      <c r="L7" s="1">
        <f>E7*K7</f>
        <v>9.8039215712364819E-2</v>
      </c>
      <c r="M7" s="1">
        <f t="shared" si="3"/>
        <v>0.29289110332429358</v>
      </c>
      <c r="N7" s="1">
        <v>-0.1</v>
      </c>
      <c r="O7" s="2">
        <f>M7+N7</f>
        <v>0.19289110332429357</v>
      </c>
    </row>
    <row r="8" spans="1:15">
      <c r="A8" t="s">
        <v>7</v>
      </c>
      <c r="B8" s="1">
        <v>0.41569323699999999</v>
      </c>
      <c r="C8" s="2">
        <f>B8</f>
        <v>0.41569323699999999</v>
      </c>
      <c r="D8" s="2">
        <f>C8</f>
        <v>0.41569323699999999</v>
      </c>
      <c r="E8" s="1">
        <f>D8/D$9</f>
        <v>0.40754238932414188</v>
      </c>
      <c r="F8">
        <v>0.75</v>
      </c>
      <c r="G8" s="1">
        <f>E8*F8</f>
        <v>0.30565679199310641</v>
      </c>
      <c r="H8" s="1">
        <f t="shared" si="1"/>
        <v>0.459447204451636</v>
      </c>
      <c r="I8" s="1">
        <v>0.24</v>
      </c>
      <c r="J8" s="1">
        <f t="shared" si="2"/>
        <v>0.699447204451636</v>
      </c>
      <c r="K8">
        <v>0.25</v>
      </c>
      <c r="L8" s="1">
        <f>E8*K8</f>
        <v>0.10188559733103547</v>
      </c>
      <c r="M8" s="1">
        <f t="shared" si="3"/>
        <v>0.30438212707344264</v>
      </c>
      <c r="N8" s="1">
        <v>0.1</v>
      </c>
      <c r="O8" s="2">
        <f>M8+N8</f>
        <v>0.40438212707344268</v>
      </c>
    </row>
    <row r="9" spans="1:15">
      <c r="A9" t="s">
        <v>6</v>
      </c>
      <c r="B9" s="2">
        <f>SUM(B2:B8)</f>
        <v>0.99999999972855647</v>
      </c>
      <c r="C9" s="2">
        <f>SUM(C2:C8)</f>
        <v>0.99999999972855647</v>
      </c>
      <c r="D9" s="2">
        <f>SUM(D2:D8)</f>
        <v>1.0199999997285565</v>
      </c>
      <c r="E9" s="2">
        <f>SUM(E2:E8)</f>
        <v>1</v>
      </c>
      <c r="G9" s="1">
        <f>SUM(G2:G8)</f>
        <v>0.66527076241092153</v>
      </c>
      <c r="H9" s="1">
        <f>SUM(H2:H8)</f>
        <v>0.99999999999999989</v>
      </c>
      <c r="I9" s="1"/>
      <c r="J9" s="1">
        <f>SUM(J2:J8)</f>
        <v>0.99999999999999989</v>
      </c>
      <c r="L9" s="2">
        <f>SUM(L2:L8)</f>
        <v>0.33472923758907852</v>
      </c>
      <c r="M9" s="2">
        <f>SUM(M2:M8)</f>
        <v>1</v>
      </c>
      <c r="N9" s="2"/>
      <c r="O9" s="2">
        <f>SUM(O2:O8)</f>
        <v>1</v>
      </c>
    </row>
    <row r="11" spans="1:15">
      <c r="A11" t="s">
        <v>192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4"/>
  <sheetViews>
    <sheetView workbookViewId="0">
      <selection activeCell="H1" sqref="H1:L1"/>
    </sheetView>
  </sheetViews>
  <sheetFormatPr baseColWidth="10" defaultRowHeight="16"/>
  <sheetData>
    <row r="1" spans="1:12">
      <c r="A1" t="s">
        <v>0</v>
      </c>
      <c r="B1" t="s">
        <v>1</v>
      </c>
      <c r="C1" t="s">
        <v>2</v>
      </c>
      <c r="D1" t="s">
        <v>3</v>
      </c>
      <c r="E1" t="s">
        <v>4</v>
      </c>
      <c r="F1" t="s">
        <v>5</v>
      </c>
      <c r="G1" t="s">
        <v>6</v>
      </c>
      <c r="H1" t="s">
        <v>1</v>
      </c>
      <c r="I1" t="s">
        <v>2</v>
      </c>
      <c r="J1" t="s">
        <v>3</v>
      </c>
      <c r="K1" t="s">
        <v>4</v>
      </c>
      <c r="L1" t="s">
        <v>5</v>
      </c>
    </row>
    <row r="2" spans="1:12">
      <c r="A2">
        <v>2018</v>
      </c>
      <c r="B2">
        <v>0.107582</v>
      </c>
      <c r="C2">
        <v>1.8281200000000001E-2</v>
      </c>
      <c r="D2">
        <v>0.187444</v>
      </c>
      <c r="E2">
        <v>0.59755199999999997</v>
      </c>
      <c r="F2">
        <v>0.64579600000000004</v>
      </c>
      <c r="G2">
        <f>SUM(B2:F2)</f>
        <v>1.5566552</v>
      </c>
      <c r="H2" s="1">
        <f>B2/$G2</f>
        <v>6.9111001588534185E-2</v>
      </c>
      <c r="I2" s="1">
        <f t="shared" ref="I2:L17" si="0">C2/$G2</f>
        <v>1.1743898070683862E-2</v>
      </c>
      <c r="J2" s="1">
        <f t="shared" si="0"/>
        <v>0.120414591490781</v>
      </c>
      <c r="K2" s="1">
        <f t="shared" si="0"/>
        <v>0.3838692088010241</v>
      </c>
      <c r="L2" s="1">
        <f t="shared" si="0"/>
        <v>0.41486130004897681</v>
      </c>
    </row>
    <row r="3" spans="1:12">
      <c r="A3">
        <v>2019</v>
      </c>
      <c r="B3">
        <v>0.112705</v>
      </c>
      <c r="C3">
        <v>1.8462200000000002E-2</v>
      </c>
      <c r="D3">
        <v>0.203065</v>
      </c>
      <c r="E3">
        <v>0.62053400000000003</v>
      </c>
      <c r="F3">
        <v>0.68269800000000003</v>
      </c>
      <c r="G3">
        <f t="shared" ref="G3:G32" si="1">SUM(B3:F3)</f>
        <v>1.6374642000000001</v>
      </c>
      <c r="H3" s="1">
        <f t="shared" ref="H3:L32" si="2">B3/$G3</f>
        <v>6.8828985696297959E-2</v>
      </c>
      <c r="I3" s="1">
        <f t="shared" si="0"/>
        <v>1.1274872452173306E-2</v>
      </c>
      <c r="J3" s="1">
        <f t="shared" si="0"/>
        <v>0.12401187152671794</v>
      </c>
      <c r="K3" s="1">
        <f t="shared" si="0"/>
        <v>0.37896034612542978</v>
      </c>
      <c r="L3" s="1">
        <f t="shared" si="0"/>
        <v>0.41692392419938096</v>
      </c>
    </row>
    <row r="4" spans="1:12">
      <c r="A4">
        <v>2020</v>
      </c>
      <c r="B4">
        <v>0.117828</v>
      </c>
      <c r="C4">
        <v>1.8643199999999999E-2</v>
      </c>
      <c r="D4">
        <v>0.213478</v>
      </c>
      <c r="E4">
        <v>0.63777099999999998</v>
      </c>
      <c r="F4">
        <v>0.71345099999999995</v>
      </c>
      <c r="G4">
        <f t="shared" si="1"/>
        <v>1.7011712000000001</v>
      </c>
      <c r="H4" s="1">
        <f t="shared" si="2"/>
        <v>6.9262870192018294E-2</v>
      </c>
      <c r="I4" s="1">
        <f t="shared" si="0"/>
        <v>1.0959038102690662E-2</v>
      </c>
      <c r="J4" s="1">
        <f t="shared" si="0"/>
        <v>0.12548883968879793</v>
      </c>
      <c r="K4" s="1">
        <f t="shared" si="0"/>
        <v>0.37490112694125077</v>
      </c>
      <c r="L4" s="1">
        <f t="shared" si="0"/>
        <v>0.4193881250752422</v>
      </c>
    </row>
    <row r="5" spans="1:12">
      <c r="A5">
        <v>2021</v>
      </c>
      <c r="B5">
        <v>0.123975</v>
      </c>
      <c r="C5">
        <v>1.9910199999999999E-2</v>
      </c>
      <c r="D5">
        <v>0.22562699999999999</v>
      </c>
      <c r="E5">
        <v>0.66075399999999995</v>
      </c>
      <c r="F5">
        <v>0.74420299999999995</v>
      </c>
      <c r="G5">
        <f t="shared" si="1"/>
        <v>1.7744691999999997</v>
      </c>
      <c r="H5" s="1">
        <f t="shared" si="2"/>
        <v>6.9865963297644176E-2</v>
      </c>
      <c r="I5" s="1">
        <f t="shared" si="0"/>
        <v>1.1220369449072433E-2</v>
      </c>
      <c r="J5" s="1">
        <f t="shared" si="0"/>
        <v>0.12715182658566293</v>
      </c>
      <c r="K5" s="1">
        <f t="shared" si="0"/>
        <v>0.37236712815302742</v>
      </c>
      <c r="L5" s="1">
        <f t="shared" si="0"/>
        <v>0.41939471251459315</v>
      </c>
    </row>
    <row r="6" spans="1:12">
      <c r="A6">
        <v>2022</v>
      </c>
      <c r="B6">
        <v>0.13012299999999999</v>
      </c>
      <c r="C6">
        <v>2.11773E-2</v>
      </c>
      <c r="D6">
        <v>0.23777599999999999</v>
      </c>
      <c r="E6">
        <v>0.68373700000000004</v>
      </c>
      <c r="F6">
        <v>0.77495499999999995</v>
      </c>
      <c r="G6">
        <f t="shared" si="1"/>
        <v>1.8477682999999998</v>
      </c>
      <c r="H6" s="1">
        <f t="shared" si="2"/>
        <v>7.0421708176290287E-2</v>
      </c>
      <c r="I6" s="1">
        <f t="shared" si="0"/>
        <v>1.1461014890232721E-2</v>
      </c>
      <c r="J6" s="1">
        <f t="shared" si="0"/>
        <v>0.12868280076024685</v>
      </c>
      <c r="K6" s="1">
        <f t="shared" si="0"/>
        <v>0.37003394852049365</v>
      </c>
      <c r="L6" s="1">
        <f t="shared" si="0"/>
        <v>0.41940052765273655</v>
      </c>
    </row>
    <row r="7" spans="1:12">
      <c r="A7">
        <v>2023</v>
      </c>
      <c r="B7">
        <v>0.137295</v>
      </c>
      <c r="C7">
        <v>2.24443E-2</v>
      </c>
      <c r="D7">
        <v>0.25166100000000002</v>
      </c>
      <c r="E7">
        <v>0.70097399999999999</v>
      </c>
      <c r="F7">
        <v>0.80570699999999995</v>
      </c>
      <c r="G7">
        <f t="shared" si="1"/>
        <v>1.9180812999999999</v>
      </c>
      <c r="H7" s="1">
        <f t="shared" si="2"/>
        <v>7.1579343378197796E-2</v>
      </c>
      <c r="I7" s="1">
        <f t="shared" si="0"/>
        <v>1.1701433093581593E-2</v>
      </c>
      <c r="J7" s="1">
        <f t="shared" si="0"/>
        <v>0.13120455321680058</v>
      </c>
      <c r="K7" s="1">
        <f t="shared" si="0"/>
        <v>0.36545583338933552</v>
      </c>
      <c r="L7" s="1">
        <f t="shared" si="0"/>
        <v>0.42005883692208457</v>
      </c>
    </row>
    <row r="8" spans="1:12">
      <c r="A8">
        <v>2024</v>
      </c>
      <c r="B8">
        <v>0.14549200000000001</v>
      </c>
      <c r="C8">
        <v>2.3530300000000001E-2</v>
      </c>
      <c r="D8">
        <v>0.26380999999999999</v>
      </c>
      <c r="E8">
        <v>0.71821100000000004</v>
      </c>
      <c r="F8">
        <v>0.83645899999999995</v>
      </c>
      <c r="G8">
        <f t="shared" si="1"/>
        <v>1.9875023000000001</v>
      </c>
      <c r="H8" s="1">
        <f t="shared" si="2"/>
        <v>7.3203437299166896E-2</v>
      </c>
      <c r="I8" s="1">
        <f t="shared" si="0"/>
        <v>1.1839130953458519E-2</v>
      </c>
      <c r="J8" s="1">
        <f t="shared" si="0"/>
        <v>0.13273443759033637</v>
      </c>
      <c r="K8" s="1">
        <f t="shared" si="0"/>
        <v>0.36136360697544856</v>
      </c>
      <c r="L8" s="1">
        <f t="shared" si="0"/>
        <v>0.42085938718158966</v>
      </c>
    </row>
    <row r="9" spans="1:12">
      <c r="A9">
        <v>2025</v>
      </c>
      <c r="B9">
        <v>0.15266399999999999</v>
      </c>
      <c r="C9">
        <v>2.4797300000000001E-2</v>
      </c>
      <c r="D9">
        <v>0.27943099999999998</v>
      </c>
      <c r="E9">
        <v>0.74119400000000002</v>
      </c>
      <c r="F9">
        <v>0.86106099999999997</v>
      </c>
      <c r="G9">
        <f t="shared" si="1"/>
        <v>2.0591472999999998</v>
      </c>
      <c r="H9" s="1">
        <f t="shared" si="2"/>
        <v>7.4139426548066767E-2</v>
      </c>
      <c r="I9" s="1">
        <f t="shared" si="0"/>
        <v>1.2042509052169316E-2</v>
      </c>
      <c r="J9" s="1">
        <f t="shared" si="0"/>
        <v>0.13570228802961304</v>
      </c>
      <c r="K9" s="1">
        <f t="shared" si="0"/>
        <v>0.35995190824862316</v>
      </c>
      <c r="L9" s="1">
        <f t="shared" si="0"/>
        <v>0.41816386812152778</v>
      </c>
    </row>
    <row r="10" spans="1:12">
      <c r="A10">
        <v>2026</v>
      </c>
      <c r="B10">
        <v>0.15983600000000001</v>
      </c>
      <c r="C10">
        <v>2.6064299999999999E-2</v>
      </c>
      <c r="D10">
        <v>0.29331600000000002</v>
      </c>
      <c r="E10">
        <v>0.75843099999999997</v>
      </c>
      <c r="F10">
        <v>0.89181299999999997</v>
      </c>
      <c r="G10">
        <f t="shared" si="1"/>
        <v>2.1294602999999999</v>
      </c>
      <c r="H10" s="1">
        <f t="shared" si="2"/>
        <v>7.505939415728953E-2</v>
      </c>
      <c r="I10" s="1">
        <f t="shared" si="0"/>
        <v>1.2239861903037122E-2</v>
      </c>
      <c r="J10" s="1">
        <f t="shared" si="0"/>
        <v>0.13774194334592668</v>
      </c>
      <c r="K10" s="1">
        <f t="shared" si="0"/>
        <v>0.35616113622780382</v>
      </c>
      <c r="L10" s="1">
        <f t="shared" si="0"/>
        <v>0.4187976643659429</v>
      </c>
    </row>
    <row r="11" spans="1:12">
      <c r="A11">
        <v>2027</v>
      </c>
      <c r="B11">
        <v>0.16598399999999999</v>
      </c>
      <c r="C11">
        <v>2.7331299999999999E-2</v>
      </c>
      <c r="D11">
        <v>0.30893599999999999</v>
      </c>
      <c r="E11">
        <v>0.77566800000000002</v>
      </c>
      <c r="F11">
        <v>0.91641499999999998</v>
      </c>
      <c r="G11">
        <f t="shared" si="1"/>
        <v>2.1943343</v>
      </c>
      <c r="H11" s="1">
        <f t="shared" si="2"/>
        <v>7.5642075138687842E-2</v>
      </c>
      <c r="I11" s="1">
        <f t="shared" si="0"/>
        <v>1.2455394786473511E-2</v>
      </c>
      <c r="J11" s="1">
        <f t="shared" si="0"/>
        <v>0.14078802851507174</v>
      </c>
      <c r="K11" s="1">
        <f t="shared" si="0"/>
        <v>0.35348670437316687</v>
      </c>
      <c r="L11" s="1">
        <f t="shared" si="0"/>
        <v>0.41762779718660004</v>
      </c>
    </row>
    <row r="12" spans="1:12">
      <c r="A12">
        <v>2028</v>
      </c>
      <c r="B12">
        <v>0.17213100000000001</v>
      </c>
      <c r="C12">
        <v>2.85984E-2</v>
      </c>
      <c r="D12">
        <v>0.32455600000000001</v>
      </c>
      <c r="E12">
        <v>0.79290499999999997</v>
      </c>
      <c r="F12">
        <v>0.94101699999999999</v>
      </c>
      <c r="G12">
        <f t="shared" si="1"/>
        <v>2.2592074000000002</v>
      </c>
      <c r="H12" s="1">
        <f t="shared" si="2"/>
        <v>7.6190880040495609E-2</v>
      </c>
      <c r="I12" s="1">
        <f t="shared" si="0"/>
        <v>1.2658598763442434E-2</v>
      </c>
      <c r="J12" s="1">
        <f t="shared" si="0"/>
        <v>0.14365923199437111</v>
      </c>
      <c r="K12" s="1">
        <f t="shared" si="0"/>
        <v>0.35096600692791635</v>
      </c>
      <c r="L12" s="1">
        <f t="shared" si="0"/>
        <v>0.41652528227377439</v>
      </c>
    </row>
    <row r="13" spans="1:12">
      <c r="A13">
        <v>2029</v>
      </c>
      <c r="B13">
        <v>0.17827899999999999</v>
      </c>
      <c r="C13">
        <v>2.98654E-2</v>
      </c>
      <c r="D13">
        <v>0.34191199999999999</v>
      </c>
      <c r="E13">
        <v>0.81588799999999995</v>
      </c>
      <c r="F13">
        <v>0.95946799999999999</v>
      </c>
      <c r="G13">
        <f t="shared" si="1"/>
        <v>2.3254124000000003</v>
      </c>
      <c r="H13" s="1">
        <f t="shared" si="2"/>
        <v>7.6665541131542933E-2</v>
      </c>
      <c r="I13" s="1">
        <f t="shared" si="0"/>
        <v>1.2843055279141024E-2</v>
      </c>
      <c r="J13" s="1">
        <f t="shared" si="0"/>
        <v>0.14703284458275012</v>
      </c>
      <c r="K13" s="1">
        <f t="shared" si="0"/>
        <v>0.3508573361008997</v>
      </c>
      <c r="L13" s="1">
        <f t="shared" si="0"/>
        <v>0.41260122290566603</v>
      </c>
    </row>
    <row r="14" spans="1:12">
      <c r="A14">
        <v>2030</v>
      </c>
      <c r="B14">
        <v>0.18340200000000001</v>
      </c>
      <c r="C14">
        <v>3.1132400000000001E-2</v>
      </c>
      <c r="D14">
        <v>0.35926799999999998</v>
      </c>
      <c r="E14">
        <v>0.833125</v>
      </c>
      <c r="F14">
        <v>0.98407</v>
      </c>
      <c r="G14">
        <f t="shared" si="1"/>
        <v>2.3909973999999998</v>
      </c>
      <c r="H14" s="1">
        <f t="shared" si="2"/>
        <v>7.670522770120955E-2</v>
      </c>
      <c r="I14" s="1">
        <f t="shared" si="0"/>
        <v>1.3020674970202813E-2</v>
      </c>
      <c r="J14" s="1">
        <f t="shared" si="0"/>
        <v>0.15025863265263276</v>
      </c>
      <c r="K14" s="1">
        <f t="shared" si="0"/>
        <v>0.34844245334603879</v>
      </c>
      <c r="L14" s="1">
        <f t="shared" si="0"/>
        <v>0.41157301132991614</v>
      </c>
    </row>
    <row r="15" spans="1:12">
      <c r="A15">
        <v>2031</v>
      </c>
      <c r="B15">
        <v>0.188525</v>
      </c>
      <c r="C15">
        <v>3.2580400000000002E-2</v>
      </c>
      <c r="D15">
        <v>0.371417</v>
      </c>
      <c r="E15">
        <v>0.85036199999999995</v>
      </c>
      <c r="F15">
        <v>1.0025200000000001</v>
      </c>
      <c r="G15">
        <f t="shared" si="1"/>
        <v>2.4454044000000001</v>
      </c>
      <c r="H15" s="1">
        <f t="shared" si="2"/>
        <v>7.7093588283393938E-2</v>
      </c>
      <c r="I15" s="1">
        <f t="shared" si="0"/>
        <v>1.3323113346814948E-2</v>
      </c>
      <c r="J15" s="1">
        <f t="shared" si="0"/>
        <v>0.1518836720830305</v>
      </c>
      <c r="K15" s="1">
        <f t="shared" si="0"/>
        <v>0.3477388034469881</v>
      </c>
      <c r="L15" s="1">
        <f t="shared" si="0"/>
        <v>0.40996082283977242</v>
      </c>
    </row>
    <row r="16" spans="1:12">
      <c r="A16">
        <v>2032</v>
      </c>
      <c r="B16">
        <v>0.19364799999999999</v>
      </c>
      <c r="C16">
        <v>3.4209400000000001E-2</v>
      </c>
      <c r="D16">
        <v>0.38530199999999998</v>
      </c>
      <c r="E16">
        <v>0.86759900000000001</v>
      </c>
      <c r="F16">
        <v>1.0209699999999999</v>
      </c>
      <c r="G16">
        <f t="shared" si="1"/>
        <v>2.5017284000000002</v>
      </c>
      <c r="H16" s="1">
        <f t="shared" si="2"/>
        <v>7.7405684805752689E-2</v>
      </c>
      <c r="I16" s="1">
        <f t="shared" si="0"/>
        <v>1.3674306131712778E-2</v>
      </c>
      <c r="J16" s="1">
        <f t="shared" si="0"/>
        <v>0.15401432065926898</v>
      </c>
      <c r="K16" s="1">
        <f t="shared" si="0"/>
        <v>0.34679983646506152</v>
      </c>
      <c r="L16" s="1">
        <f t="shared" si="0"/>
        <v>0.40810585193820392</v>
      </c>
    </row>
    <row r="17" spans="1:12">
      <c r="A17">
        <v>2033</v>
      </c>
      <c r="B17">
        <v>0.19774600000000001</v>
      </c>
      <c r="C17">
        <v>3.5657399999999999E-2</v>
      </c>
      <c r="D17">
        <v>0.39918700000000001</v>
      </c>
      <c r="E17">
        <v>0.88483599999999996</v>
      </c>
      <c r="F17">
        <v>1.03942</v>
      </c>
      <c r="G17">
        <f t="shared" si="1"/>
        <v>2.5568464</v>
      </c>
      <c r="H17" s="1">
        <f t="shared" si="2"/>
        <v>7.7339804221325151E-2</v>
      </c>
      <c r="I17" s="1">
        <f t="shared" si="0"/>
        <v>1.3945851420718898E-2</v>
      </c>
      <c r="J17" s="1">
        <f t="shared" si="0"/>
        <v>0.15612474804900286</v>
      </c>
      <c r="K17" s="1">
        <f t="shared" si="0"/>
        <v>0.3460653717798613</v>
      </c>
      <c r="L17" s="1">
        <f t="shared" si="0"/>
        <v>0.40652422452909176</v>
      </c>
    </row>
    <row r="18" spans="1:12">
      <c r="A18">
        <v>2034</v>
      </c>
      <c r="B18">
        <v>0.201844</v>
      </c>
      <c r="C18">
        <v>3.72865E-2</v>
      </c>
      <c r="D18">
        <v>0.41307199999999999</v>
      </c>
      <c r="E18">
        <v>0.90207300000000001</v>
      </c>
      <c r="F18">
        <v>1.0578700000000001</v>
      </c>
      <c r="G18">
        <f t="shared" si="1"/>
        <v>2.6121455000000005</v>
      </c>
      <c r="H18" s="1">
        <f t="shared" si="2"/>
        <v>7.7271346485101977E-2</v>
      </c>
      <c r="I18" s="1">
        <f t="shared" si="2"/>
        <v>1.4274281428810147E-2</v>
      </c>
      <c r="J18" s="1">
        <f t="shared" si="2"/>
        <v>0.15813514216570246</v>
      </c>
      <c r="K18" s="1">
        <f t="shared" si="2"/>
        <v>0.34533796069169953</v>
      </c>
      <c r="L18" s="1">
        <f t="shared" si="2"/>
        <v>0.40498126922868571</v>
      </c>
    </row>
    <row r="19" spans="1:12">
      <c r="A19">
        <v>2035</v>
      </c>
      <c r="B19">
        <v>0.20594299999999999</v>
      </c>
      <c r="C19">
        <v>3.8734499999999998E-2</v>
      </c>
      <c r="D19">
        <v>0.42869200000000002</v>
      </c>
      <c r="E19">
        <v>0.92505599999999999</v>
      </c>
      <c r="F19">
        <v>1.0701799999999999</v>
      </c>
      <c r="G19">
        <f t="shared" si="1"/>
        <v>2.6686055</v>
      </c>
      <c r="H19" s="1">
        <f t="shared" si="2"/>
        <v>7.7172515757761864E-2</v>
      </c>
      <c r="I19" s="1">
        <f t="shared" si="2"/>
        <v>1.4514884271954022E-2</v>
      </c>
      <c r="J19" s="1">
        <f t="shared" si="2"/>
        <v>0.16064270271495731</v>
      </c>
      <c r="K19" s="1">
        <f t="shared" si="2"/>
        <v>0.34664396816989246</v>
      </c>
      <c r="L19" s="1">
        <f t="shared" si="2"/>
        <v>0.40102592908543427</v>
      </c>
    </row>
    <row r="20" spans="1:12">
      <c r="A20">
        <v>2036</v>
      </c>
      <c r="B20">
        <v>0.20901600000000001</v>
      </c>
      <c r="C20">
        <v>4.0363499999999997E-2</v>
      </c>
      <c r="D20">
        <v>0.442577</v>
      </c>
      <c r="E20">
        <v>0.94229300000000005</v>
      </c>
      <c r="F20">
        <v>1.0824800000000001</v>
      </c>
      <c r="G20">
        <f t="shared" si="1"/>
        <v>2.7167295000000005</v>
      </c>
      <c r="H20" s="1">
        <f t="shared" si="2"/>
        <v>7.6936625453509433E-2</v>
      </c>
      <c r="I20" s="1">
        <f t="shared" si="2"/>
        <v>1.4857386427320051E-2</v>
      </c>
      <c r="J20" s="1">
        <f t="shared" si="2"/>
        <v>0.16290801126869639</v>
      </c>
      <c r="K20" s="1">
        <f t="shared" si="2"/>
        <v>0.34684829682160107</v>
      </c>
      <c r="L20" s="1">
        <f t="shared" si="2"/>
        <v>0.39844968002887293</v>
      </c>
    </row>
    <row r="21" spans="1:12">
      <c r="A21">
        <v>2037</v>
      </c>
      <c r="B21">
        <v>0.21209</v>
      </c>
      <c r="C21">
        <v>4.1992500000000002E-2</v>
      </c>
      <c r="D21">
        <v>0.45646100000000001</v>
      </c>
      <c r="E21">
        <v>0.95952999999999999</v>
      </c>
      <c r="F21">
        <v>1.0947800000000001</v>
      </c>
      <c r="G21">
        <f t="shared" si="1"/>
        <v>2.7648535000000001</v>
      </c>
      <c r="H21" s="1">
        <f t="shared" si="2"/>
        <v>7.6709308467880849E-2</v>
      </c>
      <c r="I21" s="1">
        <f t="shared" si="2"/>
        <v>1.5187965655323149E-2</v>
      </c>
      <c r="J21" s="1">
        <f t="shared" si="2"/>
        <v>0.16509409992247329</v>
      </c>
      <c r="K21" s="1">
        <f t="shared" si="2"/>
        <v>0.34704551253800608</v>
      </c>
      <c r="L21" s="1">
        <f t="shared" si="2"/>
        <v>0.39596311341631668</v>
      </c>
    </row>
    <row r="22" spans="1:12">
      <c r="A22">
        <v>2038</v>
      </c>
      <c r="B22">
        <v>0.21516399999999999</v>
      </c>
      <c r="C22">
        <v>4.34405E-2</v>
      </c>
      <c r="D22">
        <v>0.472082</v>
      </c>
      <c r="E22">
        <v>0.97676700000000005</v>
      </c>
      <c r="F22">
        <v>1.1070800000000001</v>
      </c>
      <c r="G22">
        <f t="shared" si="1"/>
        <v>2.8145335000000005</v>
      </c>
      <c r="H22" s="1">
        <f t="shared" si="2"/>
        <v>7.6447482327000174E-2</v>
      </c>
      <c r="I22" s="1">
        <f t="shared" si="2"/>
        <v>1.5434351731823406E-2</v>
      </c>
      <c r="J22" s="1">
        <f t="shared" si="2"/>
        <v>0.16773010518439377</v>
      </c>
      <c r="K22" s="1">
        <f t="shared" si="2"/>
        <v>0.34704401279998975</v>
      </c>
      <c r="L22" s="1">
        <f t="shared" si="2"/>
        <v>0.39334404795679279</v>
      </c>
    </row>
    <row r="23" spans="1:12">
      <c r="A23">
        <v>2039</v>
      </c>
      <c r="B23">
        <v>0.21721299999999999</v>
      </c>
      <c r="C23">
        <v>4.5069600000000001E-2</v>
      </c>
      <c r="D23">
        <v>0.48770200000000002</v>
      </c>
      <c r="E23">
        <v>0.99975000000000003</v>
      </c>
      <c r="F23">
        <v>1.1132299999999999</v>
      </c>
      <c r="G23">
        <f t="shared" si="1"/>
        <v>2.8629645999999997</v>
      </c>
      <c r="H23" s="1">
        <f t="shared" si="2"/>
        <v>7.5869956617696216E-2</v>
      </c>
      <c r="I23" s="1">
        <f t="shared" si="2"/>
        <v>1.5742283365990626E-2</v>
      </c>
      <c r="J23" s="1">
        <f t="shared" si="2"/>
        <v>0.17034859599730995</v>
      </c>
      <c r="K23" s="1">
        <f t="shared" si="2"/>
        <v>0.34920096462247563</v>
      </c>
      <c r="L23" s="1">
        <f t="shared" si="2"/>
        <v>0.38883819939652764</v>
      </c>
    </row>
    <row r="24" spans="1:12">
      <c r="A24">
        <v>2040</v>
      </c>
      <c r="B24">
        <v>0.21926200000000001</v>
      </c>
      <c r="C24">
        <v>4.6517599999999999E-2</v>
      </c>
      <c r="D24">
        <v>0.50332200000000005</v>
      </c>
      <c r="E24">
        <v>1.0169900000000001</v>
      </c>
      <c r="F24">
        <v>1.1255299999999999</v>
      </c>
      <c r="G24">
        <f t="shared" si="1"/>
        <v>2.9116216000000001</v>
      </c>
      <c r="H24" s="1">
        <f t="shared" si="2"/>
        <v>7.5305802100108066E-2</v>
      </c>
      <c r="I24" s="1">
        <f t="shared" si="2"/>
        <v>1.5976526620080027E-2</v>
      </c>
      <c r="J24" s="1">
        <f t="shared" si="2"/>
        <v>0.17286655656078387</v>
      </c>
      <c r="K24" s="1">
        <f t="shared" si="2"/>
        <v>0.3492864594767397</v>
      </c>
      <c r="L24" s="1">
        <f t="shared" si="2"/>
        <v>0.38656465524228828</v>
      </c>
    </row>
    <row r="25" spans="1:12">
      <c r="A25">
        <v>2041</v>
      </c>
      <c r="B25">
        <v>0.22131200000000001</v>
      </c>
      <c r="C25">
        <v>4.7603600000000003E-2</v>
      </c>
      <c r="D25">
        <v>0.51720699999999997</v>
      </c>
      <c r="E25">
        <v>1.0342199999999999</v>
      </c>
      <c r="F25">
        <v>1.13168</v>
      </c>
      <c r="G25">
        <f t="shared" si="1"/>
        <v>2.9520226000000003</v>
      </c>
      <c r="H25" s="1">
        <f t="shared" si="2"/>
        <v>7.4969615747521715E-2</v>
      </c>
      <c r="I25" s="1">
        <f t="shared" si="2"/>
        <v>1.6125757302806555E-2</v>
      </c>
      <c r="J25" s="1">
        <f t="shared" si="2"/>
        <v>0.17520428197263799</v>
      </c>
      <c r="K25" s="1">
        <f t="shared" si="2"/>
        <v>0.35034284629121737</v>
      </c>
      <c r="L25" s="1">
        <f t="shared" si="2"/>
        <v>0.38335749868581626</v>
      </c>
    </row>
    <row r="26" spans="1:12">
      <c r="A26">
        <v>2042</v>
      </c>
      <c r="B26">
        <v>0.223361</v>
      </c>
      <c r="C26">
        <v>4.8508599999999999E-2</v>
      </c>
      <c r="D26">
        <v>0.53282799999999997</v>
      </c>
      <c r="E26">
        <v>1.0514600000000001</v>
      </c>
      <c r="F26">
        <v>1.1378299999999999</v>
      </c>
      <c r="G26">
        <f t="shared" si="1"/>
        <v>2.9939875999999996</v>
      </c>
      <c r="H26" s="1">
        <f t="shared" si="2"/>
        <v>7.4603181389261614E-2</v>
      </c>
      <c r="I26" s="1">
        <f t="shared" si="2"/>
        <v>1.6202004310238292E-2</v>
      </c>
      <c r="J26" s="1">
        <f t="shared" si="2"/>
        <v>0.17796600092799317</v>
      </c>
      <c r="K26" s="1">
        <f t="shared" si="2"/>
        <v>0.35119049925256879</v>
      </c>
      <c r="L26" s="1">
        <f t="shared" si="2"/>
        <v>0.38003831411993827</v>
      </c>
    </row>
    <row r="27" spans="1:12">
      <c r="A27">
        <v>2043</v>
      </c>
      <c r="B27">
        <v>0.224385</v>
      </c>
      <c r="C27">
        <v>4.9413600000000002E-2</v>
      </c>
      <c r="D27">
        <v>0.54844800000000005</v>
      </c>
      <c r="E27">
        <v>1.0687</v>
      </c>
      <c r="F27">
        <v>1.14398</v>
      </c>
      <c r="G27">
        <f t="shared" si="1"/>
        <v>3.0349265999999999</v>
      </c>
      <c r="H27" s="1">
        <f t="shared" si="2"/>
        <v>7.3934242758951732E-2</v>
      </c>
      <c r="I27" s="1">
        <f t="shared" si="2"/>
        <v>1.6281645822999475E-2</v>
      </c>
      <c r="J27" s="1">
        <f t="shared" si="2"/>
        <v>0.18071211343299046</v>
      </c>
      <c r="K27" s="1">
        <f t="shared" si="2"/>
        <v>0.35213372211374072</v>
      </c>
      <c r="L27" s="1">
        <f t="shared" si="2"/>
        <v>0.37693827587131762</v>
      </c>
    </row>
    <row r="28" spans="1:12">
      <c r="A28">
        <v>2044</v>
      </c>
      <c r="B28">
        <v>0.22541</v>
      </c>
      <c r="C28">
        <v>5.0318599999999998E-2</v>
      </c>
      <c r="D28">
        <v>0.56580399999999997</v>
      </c>
      <c r="E28">
        <v>1.09168</v>
      </c>
      <c r="F28">
        <v>1.1501300000000001</v>
      </c>
      <c r="G28">
        <f t="shared" si="1"/>
        <v>3.0833425999999999</v>
      </c>
      <c r="H28" s="1">
        <f t="shared" si="2"/>
        <v>7.3105726233601162E-2</v>
      </c>
      <c r="I28" s="1">
        <f t="shared" si="2"/>
        <v>1.631949689924175E-2</v>
      </c>
      <c r="J28" s="1">
        <f t="shared" si="2"/>
        <v>0.18350344849774397</v>
      </c>
      <c r="K28" s="1">
        <f t="shared" si="2"/>
        <v>0.35405731429261217</v>
      </c>
      <c r="L28" s="1">
        <f t="shared" si="2"/>
        <v>0.37301401407680096</v>
      </c>
    </row>
    <row r="29" spans="1:12">
      <c r="A29">
        <v>2045</v>
      </c>
      <c r="B29">
        <v>0.226435</v>
      </c>
      <c r="C29">
        <v>5.1223600000000001E-2</v>
      </c>
      <c r="D29">
        <v>0.58316000000000001</v>
      </c>
      <c r="E29">
        <v>1.1089199999999999</v>
      </c>
      <c r="F29">
        <v>1.15628</v>
      </c>
      <c r="G29">
        <f t="shared" si="1"/>
        <v>3.1260186000000001</v>
      </c>
      <c r="H29" s="1">
        <f t="shared" si="2"/>
        <v>7.243558947473952E-2</v>
      </c>
      <c r="I29" s="1">
        <f t="shared" si="2"/>
        <v>1.638621088179066E-2</v>
      </c>
      <c r="J29" s="1">
        <f t="shared" si="2"/>
        <v>0.18655039352612937</v>
      </c>
      <c r="K29" s="1">
        <f t="shared" si="2"/>
        <v>0.35473877218772781</v>
      </c>
      <c r="L29" s="1">
        <f t="shared" si="2"/>
        <v>0.36988903392961253</v>
      </c>
    </row>
    <row r="30" spans="1:12">
      <c r="A30">
        <v>2046</v>
      </c>
      <c r="B30">
        <v>0.22745899999999999</v>
      </c>
      <c r="C30">
        <v>5.21287E-2</v>
      </c>
      <c r="D30">
        <v>0.59877999999999998</v>
      </c>
      <c r="E30">
        <v>1.12615</v>
      </c>
      <c r="F30">
        <v>1.15628</v>
      </c>
      <c r="G30">
        <f t="shared" si="1"/>
        <v>3.1607976999999998</v>
      </c>
      <c r="H30" s="1">
        <f t="shared" si="2"/>
        <v>7.196253021824206E-2</v>
      </c>
      <c r="I30" s="1">
        <f t="shared" si="2"/>
        <v>1.649226079859524E-2</v>
      </c>
      <c r="J30" s="1">
        <f t="shared" si="2"/>
        <v>0.18943952028312347</v>
      </c>
      <c r="K30" s="1">
        <f t="shared" si="2"/>
        <v>0.35628664245104963</v>
      </c>
      <c r="L30" s="1">
        <f t="shared" si="2"/>
        <v>0.36581904624898964</v>
      </c>
    </row>
    <row r="31" spans="1:12">
      <c r="A31">
        <v>2047</v>
      </c>
      <c r="B31">
        <v>0.22848399999999999</v>
      </c>
      <c r="C31">
        <v>5.3033700000000003E-2</v>
      </c>
      <c r="D31">
        <v>0.61440099999999997</v>
      </c>
      <c r="E31">
        <v>1.1433899999999999</v>
      </c>
      <c r="F31">
        <v>1.1624300000000001</v>
      </c>
      <c r="G31">
        <f t="shared" si="1"/>
        <v>3.2017386999999999</v>
      </c>
      <c r="H31" s="1">
        <f t="shared" si="2"/>
        <v>7.136247564487383E-2</v>
      </c>
      <c r="I31" s="1">
        <f t="shared" si="2"/>
        <v>1.6564031287125337E-2</v>
      </c>
      <c r="J31" s="1">
        <f t="shared" si="2"/>
        <v>0.19189604698222251</v>
      </c>
      <c r="K31" s="1">
        <f t="shared" si="2"/>
        <v>0.35711533861273559</v>
      </c>
      <c r="L31" s="1">
        <f t="shared" si="2"/>
        <v>0.36306210747304274</v>
      </c>
    </row>
    <row r="32" spans="1:12">
      <c r="A32">
        <v>2048</v>
      </c>
      <c r="B32">
        <v>0.22950799999999999</v>
      </c>
      <c r="C32">
        <v>5.41197E-2</v>
      </c>
      <c r="D32">
        <v>0.63175700000000001</v>
      </c>
      <c r="E32">
        <v>1.1606300000000001</v>
      </c>
      <c r="F32">
        <v>1.1624300000000001</v>
      </c>
      <c r="G32">
        <f t="shared" si="1"/>
        <v>3.2384447000000001</v>
      </c>
      <c r="H32" s="1">
        <f t="shared" si="2"/>
        <v>7.0869822171118119E-2</v>
      </c>
      <c r="I32" s="1">
        <f t="shared" si="2"/>
        <v>1.6711633210843464E-2</v>
      </c>
      <c r="J32" s="1">
        <f t="shared" si="2"/>
        <v>0.19508037299509853</v>
      </c>
      <c r="K32" s="1">
        <f t="shared" si="2"/>
        <v>0.35839117462774644</v>
      </c>
      <c r="L32" s="1">
        <f t="shared" si="2"/>
        <v>0.35894699699519345</v>
      </c>
    </row>
    <row r="33" spans="1:6">
      <c r="A33">
        <v>2049</v>
      </c>
      <c r="B33">
        <v>0.23053299999999999</v>
      </c>
      <c r="C33">
        <v>5.5024700000000003E-2</v>
      </c>
      <c r="D33">
        <v>0.64737699999999998</v>
      </c>
      <c r="E33">
        <v>1.17787</v>
      </c>
      <c r="F33">
        <v>1.16858</v>
      </c>
    </row>
    <row r="34" spans="1:6">
      <c r="A34">
        <v>2050</v>
      </c>
      <c r="B34">
        <v>0.23155700000000001</v>
      </c>
      <c r="C34">
        <v>5.5929699999999999E-2</v>
      </c>
      <c r="D34">
        <v>0.66646799999999995</v>
      </c>
      <c r="E34">
        <v>1.20085</v>
      </c>
      <c r="F34">
        <v>1.1747300000000001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BEFD3-D6E6-E048-BC79-FDD13C6DE916}">
  <dimension ref="A1:E34"/>
  <sheetViews>
    <sheetView workbookViewId="0">
      <selection activeCell="B14" sqref="B14"/>
    </sheetView>
  </sheetViews>
  <sheetFormatPr baseColWidth="10" defaultRowHeight="16"/>
  <cols>
    <col min="2" max="2" width="67" customWidth="1"/>
    <col min="4" max="4" width="11.6640625" style="55" bestFit="1" customWidth="1"/>
    <col min="5" max="5" width="11.6640625" bestFit="1" customWidth="1"/>
  </cols>
  <sheetData>
    <row r="1" spans="1:5">
      <c r="A1" t="s">
        <v>197</v>
      </c>
      <c r="C1">
        <v>2015</v>
      </c>
      <c r="D1" s="57" t="s">
        <v>212</v>
      </c>
      <c r="E1" s="58">
        <v>2050</v>
      </c>
    </row>
    <row r="2" spans="1:5">
      <c r="A2" t="s">
        <v>198</v>
      </c>
      <c r="B2" t="s">
        <v>199</v>
      </c>
      <c r="C2">
        <v>0.53123771203724801</v>
      </c>
      <c r="D2" s="59">
        <f>B21</f>
        <v>0.459447204451636</v>
      </c>
      <c r="E2" s="59">
        <f>C21</f>
        <v>0.699447204451636</v>
      </c>
    </row>
    <row r="3" spans="1:5">
      <c r="A3" t="s">
        <v>198</v>
      </c>
      <c r="B3" t="s">
        <v>200</v>
      </c>
      <c r="C3">
        <v>6.9027132470558902E-2</v>
      </c>
      <c r="D3" s="59">
        <f>B17</f>
        <v>7.9598573485529275E-2</v>
      </c>
      <c r="E3" s="59">
        <f>C17</f>
        <v>4.9598573485529276E-2</v>
      </c>
    </row>
    <row r="4" spans="1:5">
      <c r="A4" t="s">
        <v>198</v>
      </c>
      <c r="B4" t="s">
        <v>201</v>
      </c>
      <c r="C4">
        <v>0.374176033295684</v>
      </c>
      <c r="D4" s="59">
        <f>B18</f>
        <v>0.43148074411918547</v>
      </c>
      <c r="E4" s="59">
        <f>C18</f>
        <v>0.22148074411918547</v>
      </c>
    </row>
    <row r="5" spans="1:5">
      <c r="A5" t="s">
        <v>198</v>
      </c>
      <c r="B5" s="56" t="s">
        <v>202</v>
      </c>
      <c r="C5" s="56">
        <v>2.5559122196508001E-2</v>
      </c>
      <c r="D5" s="59">
        <f>B16</f>
        <v>2.9473477943649171E-2</v>
      </c>
      <c r="E5" s="59">
        <f>C16</f>
        <v>2.9473477943649171E-2</v>
      </c>
    </row>
    <row r="6" spans="1:5">
      <c r="A6" t="s">
        <v>203</v>
      </c>
      <c r="B6" t="s">
        <v>204</v>
      </c>
      <c r="C6">
        <v>0.10681350823018999</v>
      </c>
      <c r="D6" s="59">
        <v>7.4301384999999998E-2</v>
      </c>
      <c r="E6" s="59">
        <v>7.4301384999999998E-2</v>
      </c>
    </row>
    <row r="7" spans="1:5">
      <c r="A7" t="s">
        <v>203</v>
      </c>
      <c r="B7" t="s">
        <v>205</v>
      </c>
      <c r="C7">
        <v>0.42105172210722702</v>
      </c>
      <c r="D7" s="59">
        <v>0.29289110299999999</v>
      </c>
      <c r="E7" s="59">
        <v>0.19289110300000001</v>
      </c>
    </row>
    <row r="8" spans="1:5">
      <c r="A8" t="s">
        <v>203</v>
      </c>
      <c r="B8" t="s">
        <v>206</v>
      </c>
      <c r="C8">
        <v>0.472134769662581</v>
      </c>
      <c r="D8" s="59">
        <v>0.32842538399999999</v>
      </c>
      <c r="E8" s="59">
        <v>0.32842538399999999</v>
      </c>
    </row>
    <row r="9" spans="1:5">
      <c r="A9" t="s">
        <v>203</v>
      </c>
      <c r="B9" t="s">
        <v>207</v>
      </c>
      <c r="D9" s="59">
        <v>0.304382127</v>
      </c>
      <c r="E9" s="59">
        <v>0.40438212699999998</v>
      </c>
    </row>
    <row r="14" spans="1:5">
      <c r="B14" t="s">
        <v>214</v>
      </c>
      <c r="C14" t="s">
        <v>215</v>
      </c>
    </row>
    <row r="15" spans="1:5">
      <c r="A15" t="s">
        <v>13</v>
      </c>
      <c r="B15" s="54">
        <v>0</v>
      </c>
      <c r="C15" s="2">
        <v>0</v>
      </c>
    </row>
    <row r="16" spans="1:5">
      <c r="A16" t="s">
        <v>12</v>
      </c>
      <c r="B16" s="54">
        <v>2.9473477943649171E-2</v>
      </c>
      <c r="C16" s="2">
        <v>2.9473477943649171E-2</v>
      </c>
    </row>
    <row r="17" spans="1:3">
      <c r="A17" t="s">
        <v>11</v>
      </c>
      <c r="B17" s="54">
        <v>7.9598573485529275E-2</v>
      </c>
      <c r="C17" s="2">
        <v>4.9598573485529276E-2</v>
      </c>
    </row>
    <row r="18" spans="1:3">
      <c r="A18" t="s">
        <v>10</v>
      </c>
      <c r="B18" s="54">
        <v>0.43148074411918547</v>
      </c>
      <c r="C18" s="2">
        <v>0.22148074411918547</v>
      </c>
    </row>
    <row r="19" spans="1:3">
      <c r="A19" t="s">
        <v>9</v>
      </c>
      <c r="B19" s="54">
        <v>0</v>
      </c>
      <c r="C19" s="2">
        <v>0</v>
      </c>
    </row>
    <row r="20" spans="1:3">
      <c r="A20" t="s">
        <v>8</v>
      </c>
      <c r="B20" s="54">
        <v>0</v>
      </c>
      <c r="C20" s="2">
        <v>0</v>
      </c>
    </row>
    <row r="21" spans="1:3">
      <c r="A21" t="s">
        <v>7</v>
      </c>
      <c r="B21" s="54">
        <v>0.459447204451636</v>
      </c>
      <c r="C21" s="2">
        <v>0.699447204451636</v>
      </c>
    </row>
    <row r="26" spans="1:3">
      <c r="B26" t="s">
        <v>208</v>
      </c>
      <c r="C26" t="s">
        <v>213</v>
      </c>
    </row>
    <row r="27" spans="1:3">
      <c r="A27" t="s">
        <v>13</v>
      </c>
      <c r="B27">
        <v>0.32842538420735518</v>
      </c>
      <c r="C27">
        <v>0.32842538420735518</v>
      </c>
    </row>
    <row r="28" spans="1:3">
      <c r="A28" t="s">
        <v>12</v>
      </c>
      <c r="B28">
        <v>0</v>
      </c>
    </row>
    <row r="29" spans="1:3">
      <c r="A29" t="s">
        <v>11</v>
      </c>
      <c r="B29">
        <v>0</v>
      </c>
    </row>
    <row r="30" spans="1:3">
      <c r="A30" t="s">
        <v>10</v>
      </c>
      <c r="B30">
        <v>0</v>
      </c>
    </row>
    <row r="31" spans="1:3">
      <c r="A31" t="s">
        <v>9</v>
      </c>
      <c r="B31">
        <v>7.4301385394908534E-2</v>
      </c>
      <c r="C31">
        <v>7.4301385394908534E-2</v>
      </c>
    </row>
    <row r="32" spans="1:3">
      <c r="A32" t="s">
        <v>8</v>
      </c>
      <c r="B32">
        <v>0.29289110332429358</v>
      </c>
      <c r="C32">
        <v>0.19289110332429357</v>
      </c>
    </row>
    <row r="33" spans="1:3">
      <c r="A33" t="s">
        <v>7</v>
      </c>
      <c r="B33">
        <v>0.30438212707344264</v>
      </c>
      <c r="C33">
        <v>0.40438212707344268</v>
      </c>
    </row>
    <row r="34" spans="1:3">
      <c r="A34" t="s">
        <v>6</v>
      </c>
      <c r="B34">
        <v>1</v>
      </c>
      <c r="C3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5"/>
  <sheetViews>
    <sheetView workbookViewId="0">
      <selection activeCell="L5" sqref="L5"/>
    </sheetView>
  </sheetViews>
  <sheetFormatPr baseColWidth="10" defaultRowHeight="16"/>
  <cols>
    <col min="1" max="1" width="23.1640625" customWidth="1"/>
    <col min="2" max="2" width="20" customWidth="1"/>
    <col min="3" max="3" width="24.5" customWidth="1"/>
    <col min="6" max="6" width="28.83203125" customWidth="1"/>
    <col min="7" max="7" width="17" customWidth="1"/>
    <col min="8" max="8" width="10" customWidth="1"/>
  </cols>
  <sheetData>
    <row r="1" spans="1:12">
      <c r="A1" s="6" t="s">
        <v>60</v>
      </c>
      <c r="B1" s="6" t="s">
        <v>61</v>
      </c>
      <c r="C1" s="6" t="s">
        <v>62</v>
      </c>
      <c r="D1" s="6" t="s">
        <v>63</v>
      </c>
      <c r="E1" s="6" t="s">
        <v>64</v>
      </c>
      <c r="F1" s="6" t="s">
        <v>65</v>
      </c>
      <c r="G1" t="s">
        <v>66</v>
      </c>
      <c r="H1" t="s">
        <v>70</v>
      </c>
      <c r="I1" t="s">
        <v>72</v>
      </c>
      <c r="J1" t="s">
        <v>68</v>
      </c>
      <c r="K1" t="s">
        <v>69</v>
      </c>
      <c r="L1" t="s">
        <v>71</v>
      </c>
    </row>
    <row r="2" spans="1:12">
      <c r="A2" s="6" t="s">
        <v>51</v>
      </c>
      <c r="B2" s="7">
        <v>40127</v>
      </c>
      <c r="C2" s="7">
        <v>13000</v>
      </c>
      <c r="D2" s="6">
        <v>2.1</v>
      </c>
      <c r="E2" s="6">
        <v>155.4</v>
      </c>
      <c r="F2" s="8">
        <v>0.40699999999999997</v>
      </c>
      <c r="G2" s="3">
        <v>1</v>
      </c>
      <c r="H2" s="5">
        <f>B2*C2</f>
        <v>521651000</v>
      </c>
      <c r="I2" s="1">
        <f>H2/SUM($H$2:$H$5)</f>
        <v>0.82588588816799813</v>
      </c>
      <c r="J2">
        <v>1.25</v>
      </c>
      <c r="K2">
        <f>H2*J2</f>
        <v>652063750</v>
      </c>
      <c r="L2" s="1">
        <f>K2/SUM($K$2:$K$5)</f>
        <v>0.31074348952981412</v>
      </c>
    </row>
    <row r="3" spans="1:12">
      <c r="A3" s="6" t="s">
        <v>52</v>
      </c>
      <c r="B3" s="7">
        <v>6978</v>
      </c>
      <c r="C3" s="7">
        <v>7500</v>
      </c>
      <c r="D3" s="6">
        <v>0.05</v>
      </c>
      <c r="E3" s="6">
        <v>3</v>
      </c>
      <c r="F3" s="8">
        <v>8.0000000000000002E-3</v>
      </c>
      <c r="G3" s="3">
        <v>1</v>
      </c>
      <c r="H3" s="5">
        <f>B3*C3</f>
        <v>52335000</v>
      </c>
      <c r="I3" s="1">
        <f t="shared" ref="I3:I5" si="0">H3/SUM($H$2:$H$5)</f>
        <v>8.2857577110505273E-2</v>
      </c>
      <c r="J3">
        <v>1</v>
      </c>
      <c r="K3">
        <f t="shared" ref="K3:K5" si="1">H3*J3</f>
        <v>52335000</v>
      </c>
      <c r="L3" s="1">
        <f t="shared" ref="L3:L5" si="2">K3/SUM($K$2:$K$5)</f>
        <v>2.4940445661245272E-2</v>
      </c>
    </row>
    <row r="4" spans="1:12">
      <c r="A4" s="6" t="s">
        <v>53</v>
      </c>
      <c r="B4" s="6">
        <v>930</v>
      </c>
      <c r="C4" s="7">
        <v>40000</v>
      </c>
      <c r="D4" s="6">
        <v>0.21</v>
      </c>
      <c r="E4" s="6">
        <v>14.1</v>
      </c>
      <c r="F4" s="8">
        <v>3.7999999999999999E-2</v>
      </c>
      <c r="G4">
        <v>1</v>
      </c>
      <c r="H4" s="5">
        <f>B4*C4</f>
        <v>37200000</v>
      </c>
      <c r="I4" s="1">
        <f t="shared" si="0"/>
        <v>5.8895612276885369E-2</v>
      </c>
      <c r="J4">
        <v>10</v>
      </c>
      <c r="K4">
        <f t="shared" si="1"/>
        <v>372000000</v>
      </c>
      <c r="L4" s="1">
        <f t="shared" si="2"/>
        <v>0.17727803164198416</v>
      </c>
    </row>
    <row r="5" spans="1:12">
      <c r="A5" s="6" t="s">
        <v>54</v>
      </c>
      <c r="B5" s="6">
        <v>511</v>
      </c>
      <c r="C5" s="7">
        <v>40000</v>
      </c>
      <c r="D5" s="6">
        <v>0.2</v>
      </c>
      <c r="E5" s="6">
        <v>14.5</v>
      </c>
      <c r="F5" s="8">
        <v>3.9E-2</v>
      </c>
      <c r="G5">
        <v>1</v>
      </c>
      <c r="H5" s="5">
        <f>B5*C5</f>
        <v>20440000</v>
      </c>
      <c r="I5" s="1">
        <f t="shared" si="0"/>
        <v>3.2360922444611209E-2</v>
      </c>
      <c r="J5">
        <v>50</v>
      </c>
      <c r="K5">
        <f t="shared" si="1"/>
        <v>1022000000</v>
      </c>
      <c r="L5" s="1">
        <f t="shared" si="2"/>
        <v>0.48703803316695649</v>
      </c>
    </row>
    <row r="6" spans="1:12">
      <c r="A6" s="6" t="s">
        <v>55</v>
      </c>
      <c r="B6" s="7">
        <v>4459</v>
      </c>
      <c r="C6" s="7">
        <v>13000</v>
      </c>
      <c r="D6" s="6">
        <v>0.23</v>
      </c>
      <c r="E6" s="6">
        <v>16.2</v>
      </c>
      <c r="F6" s="8">
        <v>4.3999999999999997E-2</v>
      </c>
      <c r="G6" s="3">
        <v>0</v>
      </c>
      <c r="H6" s="4"/>
      <c r="I6" s="1"/>
    </row>
    <row r="7" spans="1:12">
      <c r="A7" s="6" t="s">
        <v>56</v>
      </c>
      <c r="B7" s="7">
        <v>5385</v>
      </c>
      <c r="C7" s="7">
        <v>22000</v>
      </c>
      <c r="D7" s="6">
        <v>1.1499999999999999</v>
      </c>
      <c r="E7" s="6">
        <v>77.599999999999994</v>
      </c>
      <c r="F7" s="8">
        <v>0.20799999999999999</v>
      </c>
      <c r="G7" s="3">
        <v>0</v>
      </c>
      <c r="H7" s="4"/>
      <c r="I7" s="1"/>
    </row>
    <row r="8" spans="1:12">
      <c r="A8" s="6" t="s">
        <v>57</v>
      </c>
      <c r="B8" s="7">
        <v>2314</v>
      </c>
      <c r="C8" s="7">
        <v>50000</v>
      </c>
      <c r="D8" s="6">
        <v>1.38</v>
      </c>
      <c r="E8" s="6">
        <v>92.2</v>
      </c>
      <c r="F8" s="8">
        <v>0.247</v>
      </c>
      <c r="G8" s="3">
        <v>0</v>
      </c>
      <c r="H8" s="4"/>
      <c r="I8" s="1"/>
    </row>
    <row r="9" spans="1:12">
      <c r="A9" s="6" t="s">
        <v>58</v>
      </c>
      <c r="B9" s="6" t="s">
        <v>59</v>
      </c>
      <c r="C9" s="7">
        <f>SUM(C2:C8)</f>
        <v>185500</v>
      </c>
      <c r="D9" s="6">
        <v>5.33</v>
      </c>
      <c r="E9" s="6">
        <v>372.9</v>
      </c>
      <c r="F9" s="6" t="s">
        <v>59</v>
      </c>
    </row>
    <row r="10" spans="1:12">
      <c r="A10" s="6" t="s">
        <v>73</v>
      </c>
    </row>
    <row r="13" spans="1:12">
      <c r="A13" t="s">
        <v>67</v>
      </c>
    </row>
    <row r="15" spans="1:12">
      <c r="A15"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7C3E0-4142-534A-82C6-EAE10E1CC5E5}">
  <dimension ref="A3:E11"/>
  <sheetViews>
    <sheetView workbookViewId="0">
      <selection activeCell="E38" sqref="E38"/>
    </sheetView>
  </sheetViews>
  <sheetFormatPr baseColWidth="10" defaultRowHeight="16"/>
  <cols>
    <col min="1" max="1" width="13" bestFit="1" customWidth="1"/>
    <col min="2" max="5" width="15.5" bestFit="1" customWidth="1"/>
    <col min="6" max="6" width="11.1640625" bestFit="1" customWidth="1"/>
    <col min="7" max="10" width="12.1640625" bestFit="1" customWidth="1"/>
    <col min="11" max="11" width="7" bestFit="1" customWidth="1"/>
  </cols>
  <sheetData>
    <row r="3" spans="1:5">
      <c r="A3" s="12" t="s">
        <v>91</v>
      </c>
      <c r="B3" s="2" t="s">
        <v>187</v>
      </c>
      <c r="C3" s="2" t="s">
        <v>190</v>
      </c>
      <c r="D3" s="2" t="s">
        <v>188</v>
      </c>
      <c r="E3" s="2" t="s">
        <v>181</v>
      </c>
    </row>
    <row r="4" spans="1:5">
      <c r="A4" s="13" t="s">
        <v>13</v>
      </c>
      <c r="B4" s="2">
        <v>5.0176398900899873E-2</v>
      </c>
      <c r="C4" s="2">
        <v>8.4751160843755655E-2</v>
      </c>
      <c r="D4" s="2">
        <v>9.8685066450619113E-2</v>
      </c>
      <c r="E4" s="2">
        <v>0.11804287146142174</v>
      </c>
    </row>
    <row r="5" spans="1:5">
      <c r="A5" s="13" t="s">
        <v>177</v>
      </c>
      <c r="B5" s="2">
        <v>2.8787044296669978E-2</v>
      </c>
      <c r="C5" s="2">
        <v>6.4871621252638928E-2</v>
      </c>
      <c r="D5" s="2">
        <v>9.9069508438342474E-2</v>
      </c>
      <c r="E5" s="2">
        <v>0.10356147029464086</v>
      </c>
    </row>
    <row r="6" spans="1:5">
      <c r="A6" s="13" t="s">
        <v>45</v>
      </c>
      <c r="B6" s="2">
        <v>0.91453655648779242</v>
      </c>
      <c r="C6" s="2">
        <v>0.8366917636518949</v>
      </c>
      <c r="D6" s="2">
        <v>0.7883716915470268</v>
      </c>
      <c r="E6" s="2">
        <v>0.76578600507083716</v>
      </c>
    </row>
    <row r="7" spans="1:5">
      <c r="A7" s="13" t="s">
        <v>176</v>
      </c>
      <c r="B7" s="2">
        <v>1.516230257265255E-3</v>
      </c>
      <c r="C7" s="2">
        <v>2.9411870290398543E-3</v>
      </c>
      <c r="D7" s="2">
        <v>3.8218550640512199E-3</v>
      </c>
      <c r="E7" s="2">
        <v>3.5745928095875425E-3</v>
      </c>
    </row>
    <row r="8" spans="1:5">
      <c r="A8" s="13" t="s">
        <v>179</v>
      </c>
      <c r="B8" s="2">
        <v>2.8590395677750347E-3</v>
      </c>
      <c r="C8" s="2">
        <v>3.9660370808465278E-3</v>
      </c>
      <c r="D8" s="2">
        <v>4.0609562041147582E-3</v>
      </c>
      <c r="E8" s="2">
        <v>3.7321039129505095E-3</v>
      </c>
    </row>
    <row r="9" spans="1:5">
      <c r="A9" s="13" t="s">
        <v>178</v>
      </c>
      <c r="B9" s="2">
        <v>2.124730489597501E-3</v>
      </c>
      <c r="C9" s="2">
        <v>6.7782301418241328E-3</v>
      </c>
      <c r="D9" s="2">
        <v>5.9909222958458843E-3</v>
      </c>
      <c r="E9" s="2">
        <v>5.3029564505619846E-3</v>
      </c>
    </row>
    <row r="10" spans="1:5">
      <c r="A10" s="13" t="s">
        <v>92</v>
      </c>
      <c r="B10" s="2">
        <v>0</v>
      </c>
      <c r="C10" s="2">
        <v>0</v>
      </c>
      <c r="D10" s="2">
        <v>0</v>
      </c>
      <c r="E10" s="2">
        <v>0</v>
      </c>
    </row>
    <row r="11" spans="1:5">
      <c r="A11" s="13" t="s">
        <v>93</v>
      </c>
      <c r="B11">
        <v>1</v>
      </c>
      <c r="C11">
        <v>1</v>
      </c>
      <c r="D11">
        <v>1.0000000000000002</v>
      </c>
      <c r="E11">
        <v>0.99999999999999978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8CA11-A649-7C4D-B978-671080C1A315}">
  <dimension ref="A1:AW83"/>
  <sheetViews>
    <sheetView zoomScale="132" workbookViewId="0">
      <pane xSplit="1" ySplit="2" topLeftCell="AM3" activePane="bottomRight" state="frozen"/>
      <selection pane="topRight" activeCell="B1" sqref="B1"/>
      <selection pane="bottomLeft" activeCell="A3" sqref="A3"/>
      <selection pane="bottomRight" activeCell="AU2" sqref="AU2"/>
    </sheetView>
  </sheetViews>
  <sheetFormatPr baseColWidth="10" defaultColWidth="8.6640625" defaultRowHeight="13"/>
  <cols>
    <col min="1" max="1" width="41.6640625" style="14" customWidth="1"/>
    <col min="2" max="37" width="9.1640625" style="14" customWidth="1"/>
    <col min="38" max="38" width="11.6640625" style="14" bestFit="1" customWidth="1"/>
    <col min="39" max="39" width="9.1640625" style="14" customWidth="1"/>
    <col min="40" max="16384" width="8.6640625" style="14"/>
  </cols>
  <sheetData>
    <row r="1" spans="1:49" ht="17" thickBot="1">
      <c r="A1" s="47" t="s">
        <v>174</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14" t="s">
        <v>79</v>
      </c>
      <c r="AO1" s="14" t="s">
        <v>85</v>
      </c>
      <c r="AP1" s="14" t="s">
        <v>180</v>
      </c>
      <c r="AQ1" s="14" t="s">
        <v>175</v>
      </c>
      <c r="AR1" s="14" t="s">
        <v>182</v>
      </c>
      <c r="AS1" s="14" t="s">
        <v>183</v>
      </c>
      <c r="AT1" s="14" t="s">
        <v>184</v>
      </c>
      <c r="AU1" s="14" t="s">
        <v>189</v>
      </c>
      <c r="AV1" s="14" t="s">
        <v>185</v>
      </c>
      <c r="AW1" s="14" t="s">
        <v>186</v>
      </c>
    </row>
    <row r="2" spans="1:49" ht="14">
      <c r="A2" s="31"/>
      <c r="B2" s="30">
        <v>1960</v>
      </c>
      <c r="C2" s="30">
        <v>1965</v>
      </c>
      <c r="D2" s="30">
        <v>1970</v>
      </c>
      <c r="E2" s="30">
        <v>1975</v>
      </c>
      <c r="F2" s="30">
        <v>1980</v>
      </c>
      <c r="G2" s="30">
        <v>1985</v>
      </c>
      <c r="H2" s="30">
        <v>1990</v>
      </c>
      <c r="I2" s="30">
        <v>1991</v>
      </c>
      <c r="J2" s="30">
        <v>1992</v>
      </c>
      <c r="K2" s="30">
        <v>1993</v>
      </c>
      <c r="L2" s="30">
        <v>1994</v>
      </c>
      <c r="M2" s="30">
        <v>1995</v>
      </c>
      <c r="N2" s="30">
        <v>1996</v>
      </c>
      <c r="O2" s="30">
        <v>1997</v>
      </c>
      <c r="P2" s="30">
        <v>1998</v>
      </c>
      <c r="Q2" s="30">
        <v>1999</v>
      </c>
      <c r="R2" s="30">
        <v>2000</v>
      </c>
      <c r="S2" s="30">
        <v>2001</v>
      </c>
      <c r="T2" s="31">
        <v>2002</v>
      </c>
      <c r="U2" s="31">
        <v>2003</v>
      </c>
      <c r="V2" s="32">
        <v>2004</v>
      </c>
      <c r="W2" s="31">
        <v>2005</v>
      </c>
      <c r="X2" s="31">
        <v>2006</v>
      </c>
      <c r="Y2" s="31">
        <v>2007</v>
      </c>
      <c r="Z2" s="31">
        <v>2008</v>
      </c>
      <c r="AA2" s="31">
        <v>2009</v>
      </c>
      <c r="AB2" s="31">
        <v>2010</v>
      </c>
      <c r="AC2" s="30">
        <v>2011</v>
      </c>
      <c r="AD2" s="30">
        <v>2012</v>
      </c>
      <c r="AE2" s="31">
        <v>2013</v>
      </c>
      <c r="AF2" s="30">
        <v>2014</v>
      </c>
      <c r="AG2" s="30">
        <v>2015</v>
      </c>
      <c r="AH2" s="30">
        <v>2016</v>
      </c>
      <c r="AI2" s="30">
        <v>2017</v>
      </c>
      <c r="AJ2" s="30">
        <v>2018</v>
      </c>
      <c r="AK2" s="30">
        <v>2019</v>
      </c>
      <c r="AL2" s="30">
        <v>2020</v>
      </c>
      <c r="AM2" s="30">
        <v>2021</v>
      </c>
    </row>
    <row r="3" spans="1:49" ht="14">
      <c r="A3" s="19" t="s">
        <v>173</v>
      </c>
      <c r="B3" s="29"/>
      <c r="C3" s="29"/>
      <c r="D3" s="29"/>
      <c r="E3" s="26"/>
      <c r="F3" s="26"/>
      <c r="G3" s="20"/>
      <c r="H3" s="20"/>
      <c r="I3" s="20"/>
      <c r="J3" s="20"/>
      <c r="K3" s="20"/>
      <c r="L3" s="20"/>
      <c r="M3" s="20"/>
      <c r="N3" s="20"/>
      <c r="O3" s="20"/>
      <c r="P3" s="20"/>
      <c r="Q3" s="20"/>
      <c r="R3" s="20"/>
      <c r="S3" s="29"/>
      <c r="T3" s="20"/>
      <c r="U3" s="20"/>
      <c r="V3" s="20"/>
      <c r="W3" s="20"/>
      <c r="X3" s="20"/>
      <c r="Y3" s="20"/>
      <c r="Z3" s="20"/>
      <c r="AA3" s="29"/>
      <c r="AB3" s="29"/>
      <c r="AC3" s="29"/>
      <c r="AD3" s="29"/>
      <c r="AE3" s="28"/>
      <c r="AF3" s="28"/>
      <c r="AG3" s="28"/>
      <c r="AH3" s="28"/>
      <c r="AI3" s="28"/>
      <c r="AJ3" s="28"/>
      <c r="AK3" s="28"/>
      <c r="AL3" s="28"/>
      <c r="AM3" s="28"/>
    </row>
    <row r="4" spans="1:49" ht="14">
      <c r="A4" s="22" t="s">
        <v>172</v>
      </c>
      <c r="B4" s="21">
        <v>31099</v>
      </c>
      <c r="C4" s="21">
        <v>53226</v>
      </c>
      <c r="D4" s="21">
        <v>108442</v>
      </c>
      <c r="E4" s="21">
        <v>119591.474</v>
      </c>
      <c r="F4" s="21">
        <v>190765.929</v>
      </c>
      <c r="G4" s="21">
        <v>275863.54700000002</v>
      </c>
      <c r="H4" s="21">
        <v>337215.22553599998</v>
      </c>
      <c r="I4" s="21">
        <v>329787.96750099998</v>
      </c>
      <c r="J4" s="21">
        <v>345019.61278099997</v>
      </c>
      <c r="K4" s="21">
        <v>351096.458323</v>
      </c>
      <c r="L4" s="21">
        <v>376873.402328</v>
      </c>
      <c r="M4" s="21">
        <v>391593.82941200002</v>
      </c>
      <c r="N4" s="21">
        <v>419281.55251800001</v>
      </c>
      <c r="O4" s="21">
        <v>439262.67014</v>
      </c>
      <c r="P4" s="21">
        <v>449103.79910300003</v>
      </c>
      <c r="Q4" s="21">
        <v>473081.98319599999</v>
      </c>
      <c r="R4" s="21">
        <v>500431.77514500002</v>
      </c>
      <c r="S4" s="21">
        <v>473591.64681000001</v>
      </c>
      <c r="T4" s="21">
        <v>472190.76637199998</v>
      </c>
      <c r="U4" s="21">
        <v>497648.14399399998</v>
      </c>
      <c r="V4" s="21">
        <v>547931.15319800004</v>
      </c>
      <c r="W4" s="21">
        <v>572868.82004599995</v>
      </c>
      <c r="X4" s="21">
        <v>576823.04937200004</v>
      </c>
      <c r="Y4" s="21">
        <v>594614.09036200005</v>
      </c>
      <c r="Z4" s="21">
        <v>570089.94696500001</v>
      </c>
      <c r="AA4" s="21">
        <v>540693.68270899996</v>
      </c>
      <c r="AB4" s="21">
        <v>554710.522322</v>
      </c>
      <c r="AC4" s="21">
        <v>565613.64535799995</v>
      </c>
      <c r="AD4" s="21">
        <v>570438.230553</v>
      </c>
      <c r="AE4" s="21">
        <v>579461.44977599999</v>
      </c>
      <c r="AF4" s="21">
        <v>597005.00355200004</v>
      </c>
      <c r="AG4" s="21">
        <v>632154.82412700006</v>
      </c>
      <c r="AH4" s="21">
        <v>661477.92748199997</v>
      </c>
      <c r="AI4" s="21">
        <v>685472.464806</v>
      </c>
      <c r="AJ4" s="21">
        <v>722415.33364099998</v>
      </c>
      <c r="AK4" s="21">
        <v>754449.99504800001</v>
      </c>
      <c r="AL4" s="21">
        <v>304253.183907</v>
      </c>
      <c r="AM4" s="21">
        <v>172783.01608299999</v>
      </c>
      <c r="AN4" s="14" t="s">
        <v>13</v>
      </c>
      <c r="AO4" s="14">
        <v>1</v>
      </c>
      <c r="AP4" s="34">
        <f>AK4</f>
        <v>754449.99504800001</v>
      </c>
      <c r="AQ4" s="35">
        <f>AP4/AP$26</f>
        <v>0.11804287146142174</v>
      </c>
      <c r="AR4" s="34">
        <f>AB4</f>
        <v>554710.522322</v>
      </c>
      <c r="AS4" s="35">
        <f>AR4/AR$26</f>
        <v>9.8685066450619113E-2</v>
      </c>
      <c r="AT4" s="34">
        <f>K4*$AO4</f>
        <v>351096.458323</v>
      </c>
      <c r="AU4" s="35">
        <f>AT4/AT$26</f>
        <v>8.4751160843755655E-2</v>
      </c>
      <c r="AV4" s="14">
        <f t="shared" ref="AV4:AV11" si="0">D4*AO4</f>
        <v>108442</v>
      </c>
      <c r="AW4" s="35">
        <f>AV4/AV$26</f>
        <v>5.0176398900899873E-2</v>
      </c>
    </row>
    <row r="5" spans="1:49" ht="14">
      <c r="A5" s="22" t="s">
        <v>171</v>
      </c>
      <c r="B5" s="21">
        <v>2300</v>
      </c>
      <c r="C5" s="21" t="s">
        <v>149</v>
      </c>
      <c r="D5" s="21">
        <v>9100</v>
      </c>
      <c r="E5" s="21" t="s">
        <v>149</v>
      </c>
      <c r="F5" s="21">
        <v>14700</v>
      </c>
      <c r="G5" s="21" t="s">
        <v>149</v>
      </c>
      <c r="H5" s="21">
        <v>13000</v>
      </c>
      <c r="I5" s="21" t="s">
        <v>149</v>
      </c>
      <c r="J5" s="21" t="s">
        <v>149</v>
      </c>
      <c r="K5" s="21" t="s">
        <v>149</v>
      </c>
      <c r="L5" s="21" t="s">
        <v>149</v>
      </c>
      <c r="M5" s="21">
        <v>10800</v>
      </c>
      <c r="N5" s="21">
        <v>12000</v>
      </c>
      <c r="O5" s="21">
        <v>12500</v>
      </c>
      <c r="P5" s="21">
        <v>13100</v>
      </c>
      <c r="Q5" s="21">
        <v>14100</v>
      </c>
      <c r="R5" s="21">
        <v>15200</v>
      </c>
      <c r="S5" s="21">
        <v>15900</v>
      </c>
      <c r="T5" s="21" t="s">
        <v>149</v>
      </c>
      <c r="U5" s="21" t="s">
        <v>149</v>
      </c>
      <c r="V5" s="21" t="s">
        <v>149</v>
      </c>
      <c r="W5" s="21" t="s">
        <v>149</v>
      </c>
      <c r="X5" s="21" t="s">
        <v>149</v>
      </c>
      <c r="Y5" s="21" t="s">
        <v>149</v>
      </c>
      <c r="Z5" s="21" t="s">
        <v>149</v>
      </c>
      <c r="AA5" s="21" t="s">
        <v>149</v>
      </c>
      <c r="AB5" s="21" t="s">
        <v>149</v>
      </c>
      <c r="AC5" s="21" t="s">
        <v>149</v>
      </c>
      <c r="AD5" s="21" t="s">
        <v>149</v>
      </c>
      <c r="AE5" s="21" t="s">
        <v>149</v>
      </c>
      <c r="AF5" s="21" t="s">
        <v>149</v>
      </c>
      <c r="AG5" s="21" t="s">
        <v>149</v>
      </c>
      <c r="AH5" s="21" t="s">
        <v>149</v>
      </c>
      <c r="AI5" s="21" t="s">
        <v>149</v>
      </c>
      <c r="AJ5" s="21" t="s">
        <v>149</v>
      </c>
      <c r="AK5" s="21" t="s">
        <v>149</v>
      </c>
      <c r="AL5" s="21" t="s">
        <v>149</v>
      </c>
      <c r="AM5" s="21" t="s">
        <v>149</v>
      </c>
      <c r="AN5" s="14" t="s">
        <v>13</v>
      </c>
      <c r="AO5" s="14">
        <v>0</v>
      </c>
      <c r="AQ5" s="35">
        <f t="shared" ref="AQ5:AQ25" si="1">AP5/AP$26</f>
        <v>0</v>
      </c>
      <c r="AR5" s="34"/>
      <c r="AS5" s="35">
        <f t="shared" ref="AS5:AS25" si="2">AR5/AR$26</f>
        <v>0</v>
      </c>
      <c r="AT5" s="34"/>
      <c r="AU5" s="35">
        <f t="shared" ref="AU5:AU25" si="3">AT5/AT$26</f>
        <v>0</v>
      </c>
      <c r="AV5" s="14">
        <f t="shared" si="0"/>
        <v>0</v>
      </c>
      <c r="AW5" s="35">
        <f t="shared" ref="AW5:AW25" si="4">AV5/AV$26</f>
        <v>0</v>
      </c>
    </row>
    <row r="6" spans="1:49" ht="14">
      <c r="A6" s="27" t="s">
        <v>170</v>
      </c>
      <c r="B6" s="20">
        <v>1272078.3999999999</v>
      </c>
      <c r="C6" s="20">
        <v>1555237.28</v>
      </c>
      <c r="D6" s="20">
        <v>2042002.2799999998</v>
      </c>
      <c r="E6" s="20">
        <v>2404954.4</v>
      </c>
      <c r="F6" s="20">
        <v>2653510.21</v>
      </c>
      <c r="G6" s="20">
        <v>2991120.8</v>
      </c>
      <c r="H6" s="20">
        <v>3539602.56</v>
      </c>
      <c r="I6" s="20">
        <v>3578582.4400000004</v>
      </c>
      <c r="J6" s="20">
        <v>3676688.44</v>
      </c>
      <c r="K6" s="20">
        <v>3747067.87</v>
      </c>
      <c r="L6" s="20">
        <v>3939875</v>
      </c>
      <c r="M6" s="20">
        <v>3848458</v>
      </c>
      <c r="N6" s="20">
        <v>3951008.7272999999</v>
      </c>
      <c r="O6" s="20">
        <v>4071136.5328719998</v>
      </c>
      <c r="P6" s="20">
        <v>4182066.2400156059</v>
      </c>
      <c r="Q6" s="20">
        <v>4285299.4390774053</v>
      </c>
      <c r="R6" s="20">
        <v>4370488.7148582162</v>
      </c>
      <c r="S6" s="20">
        <v>4623397.8260386921</v>
      </c>
      <c r="T6" s="20">
        <v>4646520.9849062953</v>
      </c>
      <c r="U6" s="20">
        <v>4701825.0032426612</v>
      </c>
      <c r="V6" s="20">
        <v>4824654.4447763506</v>
      </c>
      <c r="W6" s="20">
        <v>4867608.4897589097</v>
      </c>
      <c r="X6" s="20">
        <v>4908058.8374757655</v>
      </c>
      <c r="Y6" s="20">
        <v>4959766.7012</v>
      </c>
      <c r="Z6" s="20">
        <v>4900171</v>
      </c>
      <c r="AA6" s="20">
        <v>5000591.895902345</v>
      </c>
      <c r="AB6" s="20">
        <v>5009805.5620214241</v>
      </c>
      <c r="AC6" s="20">
        <v>4997049.3066988336</v>
      </c>
      <c r="AD6" s="20">
        <v>5046332.4132198002</v>
      </c>
      <c r="AE6" s="20">
        <v>5083123.4649372874</v>
      </c>
      <c r="AF6" s="20">
        <v>5158160.8548277542</v>
      </c>
      <c r="AG6" s="20">
        <v>5282710.2500658771</v>
      </c>
      <c r="AH6" s="20">
        <v>5411827.6229987517</v>
      </c>
      <c r="AI6" s="20">
        <v>5482189.7570441701</v>
      </c>
      <c r="AJ6" s="20">
        <v>5545845.3035232006</v>
      </c>
      <c r="AK6" s="20">
        <v>5579125.9722718718</v>
      </c>
      <c r="AL6" s="26">
        <v>4934929.062720011</v>
      </c>
      <c r="AM6" s="20">
        <v>5349229.7363768853</v>
      </c>
      <c r="AQ6" s="35">
        <f t="shared" si="1"/>
        <v>0</v>
      </c>
      <c r="AR6" s="34"/>
      <c r="AS6" s="35">
        <f t="shared" si="2"/>
        <v>0</v>
      </c>
      <c r="AT6" s="34">
        <f t="shared" ref="AT6:AT14" si="5">K6*$AO6</f>
        <v>0</v>
      </c>
      <c r="AU6" s="35">
        <f t="shared" si="3"/>
        <v>0</v>
      </c>
      <c r="AV6" s="14">
        <f t="shared" si="0"/>
        <v>0</v>
      </c>
      <c r="AW6" s="35">
        <f t="shared" si="4"/>
        <v>0</v>
      </c>
    </row>
    <row r="7" spans="1:49" ht="16">
      <c r="A7" s="23" t="s">
        <v>169</v>
      </c>
      <c r="B7" s="21">
        <v>1144673.3999999999</v>
      </c>
      <c r="C7" s="21">
        <v>1394803.28</v>
      </c>
      <c r="D7" s="21">
        <v>1750897</v>
      </c>
      <c r="E7" s="21">
        <v>1954165.5</v>
      </c>
      <c r="F7" s="21">
        <v>2011988.76</v>
      </c>
      <c r="G7" s="21">
        <v>2094620.64</v>
      </c>
      <c r="H7" s="21">
        <v>2281390.92</v>
      </c>
      <c r="I7" s="21">
        <v>2200259.7000000002</v>
      </c>
      <c r="J7" s="21">
        <v>2208226.09</v>
      </c>
      <c r="K7" s="21">
        <v>2213281.4900000002</v>
      </c>
      <c r="L7" s="21">
        <v>2756223</v>
      </c>
      <c r="M7" s="21">
        <v>2286887</v>
      </c>
      <c r="N7" s="21">
        <v>2337068</v>
      </c>
      <c r="O7" s="21">
        <v>2389065</v>
      </c>
      <c r="P7" s="21">
        <v>2463828.420042248</v>
      </c>
      <c r="Q7" s="21">
        <v>2495140.3026243281</v>
      </c>
      <c r="R7" s="21">
        <v>2544457.3524414399</v>
      </c>
      <c r="S7" s="21">
        <v>2556481.2400000002</v>
      </c>
      <c r="T7" s="21">
        <v>2620388.92</v>
      </c>
      <c r="U7" s="21">
        <v>2641885.0920744999</v>
      </c>
      <c r="V7" s="21">
        <v>2685826.6531088967</v>
      </c>
      <c r="W7" s="21">
        <v>2699304.6428176584</v>
      </c>
      <c r="X7" s="21">
        <v>2671044.2305259043</v>
      </c>
      <c r="Y7" s="21">
        <v>3324977</v>
      </c>
      <c r="Z7" s="21">
        <v>3199116</v>
      </c>
      <c r="AA7" s="21">
        <v>3413874.6951679634</v>
      </c>
      <c r="AB7" s="21">
        <v>3429995.6410861243</v>
      </c>
      <c r="AC7" s="21">
        <v>3464405.2296386864</v>
      </c>
      <c r="AD7" s="21">
        <v>3490438.2857423411</v>
      </c>
      <c r="AE7" s="21">
        <v>3507723.0973114655</v>
      </c>
      <c r="AF7" s="21">
        <v>3502000.6903627221</v>
      </c>
      <c r="AG7" s="21">
        <v>3628378.8815517384</v>
      </c>
      <c r="AH7" s="21">
        <v>3699794.4380078609</v>
      </c>
      <c r="AI7" s="21">
        <v>3709919.1961312541</v>
      </c>
      <c r="AJ7" s="21">
        <v>3729610.234329388</v>
      </c>
      <c r="AK7" s="21">
        <v>3765896.0121443863</v>
      </c>
      <c r="AL7" s="25">
        <v>3225113.8011595304</v>
      </c>
      <c r="AM7" s="21">
        <v>3478973.6064327168</v>
      </c>
      <c r="AN7" s="14" t="s">
        <v>45</v>
      </c>
      <c r="AO7" s="14">
        <v>1</v>
      </c>
      <c r="AP7" s="34">
        <f>AK7</f>
        <v>3765896.0121443863</v>
      </c>
      <c r="AQ7" s="35">
        <f t="shared" si="1"/>
        <v>0.58922020255346141</v>
      </c>
      <c r="AR7" s="34">
        <f t="shared" ref="AR7:AR12" si="6">AB7</f>
        <v>3429995.6410861243</v>
      </c>
      <c r="AS7" s="35">
        <f t="shared" si="2"/>
        <v>0.61020899035592979</v>
      </c>
      <c r="AT7" s="34">
        <f t="shared" si="5"/>
        <v>2213281.4900000002</v>
      </c>
      <c r="AU7" s="35">
        <f t="shared" si="3"/>
        <v>0.53426393546507933</v>
      </c>
      <c r="AV7" s="14">
        <f t="shared" si="0"/>
        <v>1750897</v>
      </c>
      <c r="AW7" s="35">
        <f t="shared" si="4"/>
        <v>0.81014465157769944</v>
      </c>
    </row>
    <row r="8" spans="1:49" ht="16">
      <c r="A8" s="23" t="s">
        <v>168</v>
      </c>
      <c r="B8" s="21" t="s">
        <v>154</v>
      </c>
      <c r="C8" s="21" t="s">
        <v>154</v>
      </c>
      <c r="D8" s="21">
        <v>3276.9</v>
      </c>
      <c r="E8" s="21">
        <v>6191.9</v>
      </c>
      <c r="F8" s="21">
        <v>12256.8</v>
      </c>
      <c r="G8" s="21">
        <v>11811.8</v>
      </c>
      <c r="H8" s="21">
        <v>12424.1</v>
      </c>
      <c r="I8" s="21">
        <v>11656.06</v>
      </c>
      <c r="J8" s="21">
        <v>11946.25</v>
      </c>
      <c r="K8" s="21">
        <v>12184.38</v>
      </c>
      <c r="L8" s="21">
        <v>11264</v>
      </c>
      <c r="M8" s="21">
        <v>10777</v>
      </c>
      <c r="N8" s="21">
        <v>10912</v>
      </c>
      <c r="O8" s="21">
        <v>11089</v>
      </c>
      <c r="P8" s="21">
        <v>11311.197996230532</v>
      </c>
      <c r="Q8" s="21">
        <v>11642.295010415633</v>
      </c>
      <c r="R8" s="21">
        <v>11515.796151175477</v>
      </c>
      <c r="S8" s="21">
        <v>11759.58</v>
      </c>
      <c r="T8" s="21">
        <v>12131.04</v>
      </c>
      <c r="U8" s="21">
        <v>12162.999800241942</v>
      </c>
      <c r="V8" s="21">
        <v>12855.361903711795</v>
      </c>
      <c r="W8" s="21">
        <v>13276.957048550581</v>
      </c>
      <c r="X8" s="21">
        <v>15302.837710775921</v>
      </c>
      <c r="Y8" s="21">
        <v>27173</v>
      </c>
      <c r="Z8" s="21">
        <v>26430</v>
      </c>
      <c r="AA8" s="21">
        <v>24162.284984465721</v>
      </c>
      <c r="AB8" s="21">
        <v>21482.715623236356</v>
      </c>
      <c r="AC8" s="21">
        <v>21516.752486125952</v>
      </c>
      <c r="AD8" s="21">
        <v>24815.916143547372</v>
      </c>
      <c r="AE8" s="21">
        <v>23633.293571165999</v>
      </c>
      <c r="AF8" s="21">
        <v>23173.173385423503</v>
      </c>
      <c r="AG8" s="21">
        <v>22751.532128664399</v>
      </c>
      <c r="AH8" s="21">
        <v>23725.111955421387</v>
      </c>
      <c r="AI8" s="21">
        <v>23381.622003386132</v>
      </c>
      <c r="AJ8" s="21">
        <v>23296.76856786057</v>
      </c>
      <c r="AK8" s="21">
        <v>22846.373475193806</v>
      </c>
      <c r="AL8" s="25">
        <v>21617.631727385826</v>
      </c>
      <c r="AM8" s="21">
        <v>23774.1563914457</v>
      </c>
      <c r="AN8" s="14" t="s">
        <v>176</v>
      </c>
      <c r="AO8" s="14">
        <v>1</v>
      </c>
      <c r="AP8" s="34">
        <f t="shared" ref="AP8:AP12" si="7">AK8</f>
        <v>22846.373475193806</v>
      </c>
      <c r="AQ8" s="35">
        <f t="shared" si="1"/>
        <v>3.5745928095875425E-3</v>
      </c>
      <c r="AR8" s="34">
        <f t="shared" si="6"/>
        <v>21482.715623236356</v>
      </c>
      <c r="AS8" s="35">
        <f t="shared" si="2"/>
        <v>3.8218550640512199E-3</v>
      </c>
      <c r="AT8" s="34">
        <f t="shared" si="5"/>
        <v>12184.38</v>
      </c>
      <c r="AU8" s="35">
        <f t="shared" si="3"/>
        <v>2.9411870290398543E-3</v>
      </c>
      <c r="AV8" s="14">
        <f t="shared" si="0"/>
        <v>3276.9</v>
      </c>
      <c r="AW8" s="35">
        <f t="shared" si="4"/>
        <v>1.516230257265255E-3</v>
      </c>
    </row>
    <row r="9" spans="1:49" ht="16">
      <c r="A9" s="23" t="s">
        <v>167</v>
      </c>
      <c r="B9" s="21" t="s">
        <v>154</v>
      </c>
      <c r="C9" s="21" t="s">
        <v>154</v>
      </c>
      <c r="D9" s="21">
        <v>225613.38</v>
      </c>
      <c r="E9" s="21">
        <v>363267</v>
      </c>
      <c r="F9" s="21">
        <v>520773.65</v>
      </c>
      <c r="G9" s="21">
        <v>688091.36</v>
      </c>
      <c r="H9" s="21">
        <v>999753.54</v>
      </c>
      <c r="I9" s="21">
        <v>1116957.68</v>
      </c>
      <c r="J9" s="21">
        <v>1201667.1000000001</v>
      </c>
      <c r="K9" s="21">
        <v>1252860</v>
      </c>
      <c r="L9" s="21">
        <v>885897</v>
      </c>
      <c r="M9" s="21">
        <v>1256146</v>
      </c>
      <c r="N9" s="21">
        <v>1298299</v>
      </c>
      <c r="O9" s="21">
        <v>1352675</v>
      </c>
      <c r="P9" s="21">
        <v>1380557.2397938734</v>
      </c>
      <c r="Q9" s="21">
        <v>1432782.3794077854</v>
      </c>
      <c r="R9" s="21">
        <v>1467663.7991499156</v>
      </c>
      <c r="S9" s="21">
        <v>1678852.5595885422</v>
      </c>
      <c r="T9" s="21">
        <v>1674791.8930520001</v>
      </c>
      <c r="U9" s="21">
        <v>1706102.912463947</v>
      </c>
      <c r="V9" s="21">
        <v>1780771.1384466074</v>
      </c>
      <c r="W9" s="21">
        <v>1804848.0064037023</v>
      </c>
      <c r="X9" s="21">
        <v>1876689.847532914</v>
      </c>
      <c r="Y9" s="21">
        <v>1017007</v>
      </c>
      <c r="Z9" s="21">
        <v>1049667</v>
      </c>
      <c r="AA9" s="21">
        <v>991383.33848368167</v>
      </c>
      <c r="AB9" s="21">
        <v>1001455.7277059199</v>
      </c>
      <c r="AC9" s="21">
        <v>972382.44726826402</v>
      </c>
      <c r="AD9" s="21">
        <v>970669.41516661318</v>
      </c>
      <c r="AE9" s="21">
        <v>977476.62107445241</v>
      </c>
      <c r="AF9" s="21">
        <v>1037129.0861966583</v>
      </c>
      <c r="AG9" s="21">
        <v>1028773.6840018815</v>
      </c>
      <c r="AH9" s="21">
        <v>1075233.5052042801</v>
      </c>
      <c r="AI9" s="21">
        <v>1106303.4454204475</v>
      </c>
      <c r="AJ9" s="21">
        <v>1119644.0825954296</v>
      </c>
      <c r="AK9" s="21">
        <v>1128488.8887035879</v>
      </c>
      <c r="AL9" s="25">
        <v>1085129.151521432</v>
      </c>
      <c r="AM9" s="21">
        <v>1172273.6346960936</v>
      </c>
      <c r="AN9" s="14" t="s">
        <v>45</v>
      </c>
      <c r="AO9" s="14">
        <v>1</v>
      </c>
      <c r="AP9" s="34">
        <f t="shared" si="7"/>
        <v>1128488.8887035879</v>
      </c>
      <c r="AQ9" s="35">
        <f t="shared" si="1"/>
        <v>0.17656580251737578</v>
      </c>
      <c r="AR9" s="34">
        <f t="shared" si="6"/>
        <v>1001455.7277059199</v>
      </c>
      <c r="AS9" s="35">
        <f t="shared" si="2"/>
        <v>0.17816270119109698</v>
      </c>
      <c r="AT9" s="34">
        <f t="shared" si="5"/>
        <v>1252860</v>
      </c>
      <c r="AU9" s="35">
        <f t="shared" si="3"/>
        <v>0.30242782818681563</v>
      </c>
      <c r="AV9" s="14">
        <f t="shared" si="0"/>
        <v>225613.38</v>
      </c>
      <c r="AW9" s="35">
        <f t="shared" si="4"/>
        <v>0.10439190491009301</v>
      </c>
    </row>
    <row r="10" spans="1:49" ht="16">
      <c r="A10" s="22" t="s">
        <v>166</v>
      </c>
      <c r="B10" s="21">
        <v>98551</v>
      </c>
      <c r="C10" s="21">
        <v>128769</v>
      </c>
      <c r="D10" s="21">
        <v>27081</v>
      </c>
      <c r="E10" s="21">
        <v>34606</v>
      </c>
      <c r="F10" s="21">
        <v>39813</v>
      </c>
      <c r="G10" s="21">
        <v>45441</v>
      </c>
      <c r="H10" s="21">
        <v>51901</v>
      </c>
      <c r="I10" s="21">
        <v>52898</v>
      </c>
      <c r="J10" s="21">
        <v>53874</v>
      </c>
      <c r="K10" s="21">
        <v>56772</v>
      </c>
      <c r="L10" s="21">
        <v>61284</v>
      </c>
      <c r="M10" s="21">
        <v>62705</v>
      </c>
      <c r="N10" s="21">
        <v>64072</v>
      </c>
      <c r="O10" s="21">
        <v>66893</v>
      </c>
      <c r="P10" s="21">
        <v>68021</v>
      </c>
      <c r="Q10" s="21">
        <v>70311</v>
      </c>
      <c r="R10" s="21">
        <v>70500</v>
      </c>
      <c r="S10" s="21">
        <v>85488.639999999999</v>
      </c>
      <c r="T10" s="21">
        <v>75866</v>
      </c>
      <c r="U10" s="21">
        <v>77756.625026012029</v>
      </c>
      <c r="V10" s="21">
        <v>78441.001270563196</v>
      </c>
      <c r="W10" s="21">
        <v>78495.659525951312</v>
      </c>
      <c r="X10" s="21">
        <v>80344.221164056842</v>
      </c>
      <c r="Y10" s="21">
        <v>119979</v>
      </c>
      <c r="Z10" s="21">
        <v>126855</v>
      </c>
      <c r="AA10" s="21">
        <v>120206.75691287633</v>
      </c>
      <c r="AB10" s="21">
        <v>110738.2452064016</v>
      </c>
      <c r="AC10" s="21">
        <v>103803.03027298137</v>
      </c>
      <c r="AD10" s="21">
        <v>105605.2225970268</v>
      </c>
      <c r="AE10" s="21">
        <v>106581.57890487878</v>
      </c>
      <c r="AF10" s="21">
        <v>109301.40619692924</v>
      </c>
      <c r="AG10" s="21">
        <v>109597.31844960712</v>
      </c>
      <c r="AH10" s="21">
        <v>113337.94163267993</v>
      </c>
      <c r="AI10" s="21">
        <v>116102.39910916959</v>
      </c>
      <c r="AJ10" s="21">
        <v>120698.99421461202</v>
      </c>
      <c r="AK10" s="21">
        <v>124745.70718075465</v>
      </c>
      <c r="AL10" s="25">
        <v>117832.17393367999</v>
      </c>
      <c r="AM10" s="21">
        <v>131868.55295381101</v>
      </c>
      <c r="AN10" s="14" t="s">
        <v>177</v>
      </c>
      <c r="AO10" s="14">
        <v>1</v>
      </c>
      <c r="AP10" s="34">
        <f t="shared" si="7"/>
        <v>124745.70718075465</v>
      </c>
      <c r="AQ10" s="35">
        <f t="shared" si="1"/>
        <v>1.9517982072708627E-2</v>
      </c>
      <c r="AR10" s="34">
        <f t="shared" si="6"/>
        <v>110738.2452064016</v>
      </c>
      <c r="AS10" s="35">
        <f t="shared" si="2"/>
        <v>1.9700745969399611E-2</v>
      </c>
      <c r="AT10" s="34">
        <f t="shared" si="5"/>
        <v>56772</v>
      </c>
      <c r="AU10" s="35">
        <f t="shared" si="3"/>
        <v>1.3704190940585457E-2</v>
      </c>
      <c r="AV10" s="14">
        <f t="shared" si="0"/>
        <v>27081</v>
      </c>
      <c r="AW10" s="35">
        <f t="shared" si="4"/>
        <v>1.2530449997558783E-2</v>
      </c>
    </row>
    <row r="11" spans="1:49" ht="14">
      <c r="A11" s="22" t="s">
        <v>165</v>
      </c>
      <c r="B11" s="21">
        <v>28854</v>
      </c>
      <c r="C11" s="21">
        <v>31665</v>
      </c>
      <c r="D11" s="21">
        <v>35134</v>
      </c>
      <c r="E11" s="21">
        <v>46724</v>
      </c>
      <c r="F11" s="21">
        <v>68678</v>
      </c>
      <c r="G11" s="21">
        <v>78063</v>
      </c>
      <c r="H11" s="21">
        <v>94341</v>
      </c>
      <c r="I11" s="21">
        <v>96645</v>
      </c>
      <c r="J11" s="21">
        <v>99510</v>
      </c>
      <c r="K11" s="21">
        <v>103116</v>
      </c>
      <c r="L11" s="21">
        <v>108932</v>
      </c>
      <c r="M11" s="21">
        <v>115451</v>
      </c>
      <c r="N11" s="21">
        <v>118899</v>
      </c>
      <c r="O11" s="21">
        <v>124584</v>
      </c>
      <c r="P11" s="21">
        <v>128359</v>
      </c>
      <c r="Q11" s="21">
        <v>132386</v>
      </c>
      <c r="R11" s="21">
        <v>135020</v>
      </c>
      <c r="S11" s="21">
        <v>161169.12</v>
      </c>
      <c r="T11" s="21">
        <v>138737</v>
      </c>
      <c r="U11" s="21">
        <v>140159.96248174272</v>
      </c>
      <c r="V11" s="21">
        <v>142369.77185656936</v>
      </c>
      <c r="W11" s="21">
        <v>144027.63604132412</v>
      </c>
      <c r="X11" s="21">
        <v>142169.22730548185</v>
      </c>
      <c r="Y11" s="21">
        <v>184199</v>
      </c>
      <c r="Z11" s="21">
        <v>183826</v>
      </c>
      <c r="AA11" s="21">
        <v>168099.53433899098</v>
      </c>
      <c r="AB11" s="21">
        <v>175788.97173715092</v>
      </c>
      <c r="AC11" s="21">
        <v>163791.29311902044</v>
      </c>
      <c r="AD11" s="21">
        <v>163601.73110557569</v>
      </c>
      <c r="AE11" s="21">
        <v>168435.63414130086</v>
      </c>
      <c r="AF11" s="21">
        <v>169830.17838475661</v>
      </c>
      <c r="AG11" s="21">
        <v>170246.27799988686</v>
      </c>
      <c r="AH11" s="21">
        <v>174556.97827435564</v>
      </c>
      <c r="AI11" s="21">
        <v>181490.18169777928</v>
      </c>
      <c r="AJ11" s="21">
        <v>184165.1211510069</v>
      </c>
      <c r="AK11" s="21">
        <v>175304.70135307586</v>
      </c>
      <c r="AL11" s="25">
        <v>179816.80092319596</v>
      </c>
      <c r="AM11" s="21">
        <v>195615.85382339201</v>
      </c>
      <c r="AN11" s="14" t="s">
        <v>177</v>
      </c>
      <c r="AO11" s="14">
        <v>1</v>
      </c>
      <c r="AP11" s="34">
        <f t="shared" si="7"/>
        <v>175304.70135307586</v>
      </c>
      <c r="AQ11" s="35">
        <f t="shared" si="1"/>
        <v>2.7428551215097415E-2</v>
      </c>
      <c r="AR11" s="34">
        <f t="shared" si="6"/>
        <v>175788.97173715092</v>
      </c>
      <c r="AS11" s="35">
        <f t="shared" si="2"/>
        <v>3.1273512325941909E-2</v>
      </c>
      <c r="AT11" s="34">
        <f t="shared" si="5"/>
        <v>103116</v>
      </c>
      <c r="AU11" s="35">
        <f t="shared" si="3"/>
        <v>2.4891167354143064E-2</v>
      </c>
      <c r="AV11" s="14">
        <f t="shared" si="0"/>
        <v>35134</v>
      </c>
      <c r="AW11" s="35">
        <f t="shared" si="4"/>
        <v>1.6256594299111193E-2</v>
      </c>
    </row>
    <row r="12" spans="1:49" ht="16">
      <c r="A12" s="22" t="s">
        <v>164</v>
      </c>
      <c r="B12" s="21" t="s">
        <v>154</v>
      </c>
      <c r="C12" s="21" t="s">
        <v>154</v>
      </c>
      <c r="D12" s="21" t="s">
        <v>154</v>
      </c>
      <c r="E12" s="21" t="s">
        <v>154</v>
      </c>
      <c r="F12" s="21" t="s">
        <v>154</v>
      </c>
      <c r="G12" s="21">
        <v>73093</v>
      </c>
      <c r="H12" s="21">
        <v>99792</v>
      </c>
      <c r="I12" s="21">
        <v>100166</v>
      </c>
      <c r="J12" s="21">
        <v>101465</v>
      </c>
      <c r="K12" s="21">
        <v>108854</v>
      </c>
      <c r="L12" s="21">
        <v>116275</v>
      </c>
      <c r="M12" s="21">
        <v>116492</v>
      </c>
      <c r="N12" s="21">
        <v>121758.7273</v>
      </c>
      <c r="O12" s="21">
        <v>126830.53287200001</v>
      </c>
      <c r="P12" s="21">
        <v>129989.38218325401</v>
      </c>
      <c r="Q12" s="21">
        <v>143037.46203487608</v>
      </c>
      <c r="R12" s="21">
        <v>141331.7671156849</v>
      </c>
      <c r="S12" s="21">
        <v>129646.68645014966</v>
      </c>
      <c r="T12" s="21">
        <v>124606.13185429553</v>
      </c>
      <c r="U12" s="21">
        <v>123757.41139621758</v>
      </c>
      <c r="V12" s="21">
        <v>124390.5181900022</v>
      </c>
      <c r="W12" s="21">
        <v>127655.58792172259</v>
      </c>
      <c r="X12" s="21">
        <v>122508.47323663282</v>
      </c>
      <c r="Y12" s="21">
        <v>286431.70120000001</v>
      </c>
      <c r="Z12" s="21">
        <v>292075.290018</v>
      </c>
      <c r="AA12" s="21">
        <v>282865.28601436689</v>
      </c>
      <c r="AB12" s="21">
        <v>270344.2606625912</v>
      </c>
      <c r="AC12" s="21">
        <v>271150.55391375569</v>
      </c>
      <c r="AD12" s="21">
        <v>291201.84246469656</v>
      </c>
      <c r="AE12" s="21">
        <v>299273.23993402399</v>
      </c>
      <c r="AF12" s="21">
        <v>316726.32030126388</v>
      </c>
      <c r="AG12" s="21">
        <v>322962.55593409849</v>
      </c>
      <c r="AH12" s="21">
        <v>325179.64792415383</v>
      </c>
      <c r="AI12" s="21">
        <v>344992.9126821332</v>
      </c>
      <c r="AJ12" s="21">
        <v>368430.10266490339</v>
      </c>
      <c r="AK12" s="21">
        <v>361844.28941487317</v>
      </c>
      <c r="AL12" s="25">
        <v>305419.50345478667</v>
      </c>
      <c r="AM12" s="21">
        <v>346723.93207942595</v>
      </c>
      <c r="AN12" s="14" t="s">
        <v>177</v>
      </c>
      <c r="AO12" s="14">
        <v>1</v>
      </c>
      <c r="AP12" s="34">
        <f t="shared" si="7"/>
        <v>361844.28941487317</v>
      </c>
      <c r="AQ12" s="35">
        <f t="shared" si="1"/>
        <v>5.6614937006834821E-2</v>
      </c>
      <c r="AR12" s="34">
        <f t="shared" si="6"/>
        <v>270344.2606625912</v>
      </c>
      <c r="AS12" s="35">
        <f t="shared" si="2"/>
        <v>4.8095250143000957E-2</v>
      </c>
      <c r="AT12" s="34">
        <f t="shared" si="5"/>
        <v>108854</v>
      </c>
      <c r="AU12" s="35">
        <f t="shared" si="3"/>
        <v>2.6276262957910402E-2</v>
      </c>
      <c r="AW12" s="35">
        <f t="shared" si="4"/>
        <v>0</v>
      </c>
    </row>
    <row r="13" spans="1:49" ht="16">
      <c r="A13" s="24" t="s">
        <v>163</v>
      </c>
      <c r="B13" s="20" t="s">
        <v>149</v>
      </c>
      <c r="C13" s="20" t="s">
        <v>149</v>
      </c>
      <c r="D13" s="20" t="s">
        <v>149</v>
      </c>
      <c r="E13" s="20" t="s">
        <v>149</v>
      </c>
      <c r="F13" s="20">
        <v>39854</v>
      </c>
      <c r="G13" s="20">
        <v>39581</v>
      </c>
      <c r="H13" s="20">
        <v>41143</v>
      </c>
      <c r="I13" s="20">
        <v>40703</v>
      </c>
      <c r="J13" s="20">
        <v>40241</v>
      </c>
      <c r="K13" s="20">
        <v>39384</v>
      </c>
      <c r="L13" s="20">
        <v>39585</v>
      </c>
      <c r="M13" s="20">
        <v>39808</v>
      </c>
      <c r="N13" s="20">
        <v>38984.124200000006</v>
      </c>
      <c r="O13" s="20">
        <v>40180.218951999996</v>
      </c>
      <c r="P13" s="20">
        <v>41605.038687999993</v>
      </c>
      <c r="Q13" s="20">
        <v>43278.862481000004</v>
      </c>
      <c r="R13" s="20">
        <v>45100.241891000005</v>
      </c>
      <c r="S13" s="20">
        <v>46507.533026999998</v>
      </c>
      <c r="T13" s="20">
        <v>46096.088878999995</v>
      </c>
      <c r="U13" s="20">
        <v>45676.831126000005</v>
      </c>
      <c r="V13" s="20">
        <v>46545.783080000001</v>
      </c>
      <c r="W13" s="20">
        <v>47124.653055000002</v>
      </c>
      <c r="X13" s="20">
        <v>49504.172899999998</v>
      </c>
      <c r="Y13" s="20">
        <v>51873.259700000002</v>
      </c>
      <c r="Z13" s="20">
        <v>53712.078122999999</v>
      </c>
      <c r="AA13" s="20">
        <v>53898.382540000013</v>
      </c>
      <c r="AB13" s="20">
        <v>52627.181348999991</v>
      </c>
      <c r="AC13" s="20">
        <v>54328.134432999992</v>
      </c>
      <c r="AD13" s="20">
        <v>55169.258447999993</v>
      </c>
      <c r="AE13" s="20">
        <v>56467.102654000009</v>
      </c>
      <c r="AF13" s="20">
        <v>57012.092909000006</v>
      </c>
      <c r="AG13" s="20">
        <v>55697.697335999997</v>
      </c>
      <c r="AH13" s="20">
        <v>56321.611936000008</v>
      </c>
      <c r="AI13" s="20">
        <v>54825.884253999997</v>
      </c>
      <c r="AJ13" s="20">
        <v>53830.315945999995</v>
      </c>
      <c r="AK13" s="20">
        <v>54097.055531000005</v>
      </c>
      <c r="AL13" s="20">
        <v>31546.991245999998</v>
      </c>
      <c r="AM13" s="20">
        <v>22371.473348</v>
      </c>
      <c r="AQ13" s="35">
        <f t="shared" si="1"/>
        <v>0</v>
      </c>
      <c r="AR13" s="34"/>
      <c r="AS13" s="35">
        <f t="shared" si="2"/>
        <v>0</v>
      </c>
      <c r="AT13" s="34">
        <f t="shared" si="5"/>
        <v>0</v>
      </c>
      <c r="AU13" s="35">
        <f t="shared" si="3"/>
        <v>0</v>
      </c>
      <c r="AW13" s="35">
        <f t="shared" si="4"/>
        <v>0</v>
      </c>
    </row>
    <row r="14" spans="1:49" ht="16">
      <c r="A14" s="22" t="s">
        <v>162</v>
      </c>
      <c r="B14" s="21" t="s">
        <v>149</v>
      </c>
      <c r="C14" s="21" t="s">
        <v>149</v>
      </c>
      <c r="D14" s="21" t="s">
        <v>149</v>
      </c>
      <c r="E14" s="21" t="s">
        <v>149</v>
      </c>
      <c r="F14" s="21">
        <v>21790</v>
      </c>
      <c r="G14" s="21">
        <v>21161</v>
      </c>
      <c r="H14" s="21">
        <v>20981</v>
      </c>
      <c r="I14" s="21">
        <v>21090</v>
      </c>
      <c r="J14" s="21">
        <v>20336</v>
      </c>
      <c r="K14" s="21">
        <v>20247</v>
      </c>
      <c r="L14" s="21">
        <v>18832</v>
      </c>
      <c r="M14" s="21">
        <v>18818</v>
      </c>
      <c r="N14" s="21">
        <v>16802.168100000003</v>
      </c>
      <c r="O14" s="21">
        <v>17509.219211999996</v>
      </c>
      <c r="P14" s="21">
        <v>17873.721648999999</v>
      </c>
      <c r="Q14" s="21">
        <v>18683.797939</v>
      </c>
      <c r="R14" s="21">
        <v>18807.334752999999</v>
      </c>
      <c r="S14" s="21">
        <v>19582.868181999998</v>
      </c>
      <c r="T14" s="21">
        <v>19678.689117000002</v>
      </c>
      <c r="U14" s="21">
        <v>19178.851354999999</v>
      </c>
      <c r="V14" s="21">
        <v>18920.853862999997</v>
      </c>
      <c r="W14" s="21">
        <v>19424.922553999997</v>
      </c>
      <c r="X14" s="21">
        <v>20390.185932999997</v>
      </c>
      <c r="Y14" s="21">
        <v>20388.053</v>
      </c>
      <c r="Z14" s="21">
        <v>21198.098654000001</v>
      </c>
      <c r="AA14" s="21">
        <v>21099.988628999999</v>
      </c>
      <c r="AB14" s="21">
        <v>20569.726839999999</v>
      </c>
      <c r="AC14" s="21">
        <v>19905.426138999999</v>
      </c>
      <c r="AD14" s="21">
        <v>20129.730629000001</v>
      </c>
      <c r="AE14" s="21">
        <v>18926.876337000002</v>
      </c>
      <c r="AF14" s="21">
        <v>18964.660620999999</v>
      </c>
      <c r="AG14" s="21">
        <v>18506.425159999999</v>
      </c>
      <c r="AH14" s="21">
        <v>18149.823675</v>
      </c>
      <c r="AI14" s="21">
        <v>17075.697165000001</v>
      </c>
      <c r="AJ14" s="21">
        <v>16584.114250999999</v>
      </c>
      <c r="AK14" s="21">
        <v>16387.317525999999</v>
      </c>
      <c r="AL14" s="21">
        <v>11736.487144000001</v>
      </c>
      <c r="AM14" s="21">
        <v>8243.0161960000005</v>
      </c>
      <c r="AN14" s="14" t="s">
        <v>178</v>
      </c>
      <c r="AO14" s="14">
        <v>1</v>
      </c>
      <c r="AP14" s="34">
        <f>AK14</f>
        <v>16387.317525999999</v>
      </c>
      <c r="AQ14" s="35">
        <f t="shared" si="1"/>
        <v>2.5639950016780769E-3</v>
      </c>
      <c r="AR14" s="34">
        <f>AB14</f>
        <v>20569.726839999999</v>
      </c>
      <c r="AS14" s="35">
        <f t="shared" si="2"/>
        <v>3.6594309615387943E-3</v>
      </c>
      <c r="AT14" s="34">
        <f t="shared" si="5"/>
        <v>20247</v>
      </c>
      <c r="AU14" s="35">
        <f t="shared" si="3"/>
        <v>4.8874225670054562E-3</v>
      </c>
      <c r="AW14" s="35">
        <f t="shared" si="4"/>
        <v>0</v>
      </c>
    </row>
    <row r="15" spans="1:49" ht="16">
      <c r="A15" s="22" t="s">
        <v>161</v>
      </c>
      <c r="B15" s="21" t="s">
        <v>149</v>
      </c>
      <c r="C15" s="21" t="s">
        <v>149</v>
      </c>
      <c r="D15" s="21" t="s">
        <v>149</v>
      </c>
      <c r="E15" s="21" t="s">
        <v>149</v>
      </c>
      <c r="F15" s="21" t="s">
        <v>154</v>
      </c>
      <c r="G15" s="21" t="s">
        <v>154</v>
      </c>
      <c r="H15" s="21" t="s">
        <v>154</v>
      </c>
      <c r="I15" s="21" t="s">
        <v>154</v>
      </c>
      <c r="J15" s="21" t="s">
        <v>154</v>
      </c>
      <c r="K15" s="21" t="s">
        <v>154</v>
      </c>
      <c r="L15" s="21" t="s">
        <v>154</v>
      </c>
      <c r="M15" s="21" t="s">
        <v>154</v>
      </c>
      <c r="N15" s="21" t="s">
        <v>154</v>
      </c>
      <c r="O15" s="21" t="s">
        <v>154</v>
      </c>
      <c r="P15" s="21" t="s">
        <v>154</v>
      </c>
      <c r="Q15" s="21" t="s">
        <v>154</v>
      </c>
      <c r="R15" s="21" t="s">
        <v>154</v>
      </c>
      <c r="S15" s="21" t="s">
        <v>154</v>
      </c>
      <c r="T15" s="21" t="s">
        <v>154</v>
      </c>
      <c r="U15" s="21" t="s">
        <v>154</v>
      </c>
      <c r="V15" s="21" t="s">
        <v>154</v>
      </c>
      <c r="W15" s="21" t="s">
        <v>154</v>
      </c>
      <c r="X15" s="21" t="s">
        <v>154</v>
      </c>
      <c r="Y15" s="21" t="s">
        <v>154</v>
      </c>
      <c r="Z15" s="21" t="s">
        <v>154</v>
      </c>
      <c r="AA15" s="21" t="s">
        <v>154</v>
      </c>
      <c r="AB15" s="21" t="s">
        <v>154</v>
      </c>
      <c r="AC15" s="21">
        <v>653.14929600000005</v>
      </c>
      <c r="AD15" s="21">
        <v>1012.461811</v>
      </c>
      <c r="AE15" s="21">
        <v>2330.5266470000001</v>
      </c>
      <c r="AF15" s="21">
        <v>2464.2874219999999</v>
      </c>
      <c r="AG15" s="21">
        <v>1586.7355230000001</v>
      </c>
      <c r="AH15" s="21">
        <v>2261.1835350000001</v>
      </c>
      <c r="AI15" s="21">
        <v>2147.8257210000002</v>
      </c>
      <c r="AJ15" s="21">
        <v>2040.4712919999999</v>
      </c>
      <c r="AK15" s="21">
        <v>1979.8159760000001</v>
      </c>
      <c r="AL15" s="21">
        <v>879.57698000000005</v>
      </c>
      <c r="AM15" s="21">
        <v>505.66693800000002</v>
      </c>
      <c r="AN15" s="14" t="s">
        <v>178</v>
      </c>
      <c r="AO15" s="14">
        <v>1</v>
      </c>
      <c r="AP15" s="34">
        <f t="shared" ref="AP15:AP19" si="8">AK15</f>
        <v>1979.8159760000001</v>
      </c>
      <c r="AQ15" s="35">
        <f t="shared" si="1"/>
        <v>3.0976627252462039E-4</v>
      </c>
      <c r="AR15" s="34"/>
      <c r="AS15" s="35">
        <f t="shared" si="2"/>
        <v>0</v>
      </c>
      <c r="AT15" s="34"/>
      <c r="AU15" s="35">
        <f t="shared" si="3"/>
        <v>0</v>
      </c>
      <c r="AW15" s="35">
        <f t="shared" si="4"/>
        <v>0</v>
      </c>
    </row>
    <row r="16" spans="1:49" ht="16">
      <c r="A16" s="22" t="s">
        <v>160</v>
      </c>
      <c r="B16" s="21" t="s">
        <v>149</v>
      </c>
      <c r="C16" s="21" t="s">
        <v>149</v>
      </c>
      <c r="D16" s="21" t="s">
        <v>149</v>
      </c>
      <c r="E16" s="21" t="s">
        <v>149</v>
      </c>
      <c r="F16" s="21">
        <v>381</v>
      </c>
      <c r="G16" s="21">
        <v>350</v>
      </c>
      <c r="H16" s="21">
        <v>571</v>
      </c>
      <c r="I16" s="21">
        <v>662</v>
      </c>
      <c r="J16" s="21">
        <v>701</v>
      </c>
      <c r="K16" s="21">
        <v>705</v>
      </c>
      <c r="L16" s="21">
        <v>833</v>
      </c>
      <c r="M16" s="21">
        <v>860</v>
      </c>
      <c r="N16" s="21">
        <v>955.24509999999998</v>
      </c>
      <c r="O16" s="21">
        <v>1023.7081319999999</v>
      </c>
      <c r="P16" s="21">
        <v>1115.35194</v>
      </c>
      <c r="Q16" s="21">
        <v>1190.168551</v>
      </c>
      <c r="R16" s="21">
        <v>1339.431795</v>
      </c>
      <c r="S16" s="21">
        <v>1427.305259</v>
      </c>
      <c r="T16" s="21">
        <v>1431.6725369999999</v>
      </c>
      <c r="U16" s="21">
        <v>1476.0326319999997</v>
      </c>
      <c r="V16" s="21">
        <v>1576.197658</v>
      </c>
      <c r="W16" s="21">
        <v>1699.5838489999999</v>
      </c>
      <c r="X16" s="21">
        <v>1865.7201999999997</v>
      </c>
      <c r="Y16" s="21">
        <v>1930.2944</v>
      </c>
      <c r="Z16" s="21">
        <v>2081.062559</v>
      </c>
      <c r="AA16" s="21">
        <v>2196.117518</v>
      </c>
      <c r="AB16" s="21">
        <v>2172.7471529999998</v>
      </c>
      <c r="AC16" s="21">
        <v>2363.430715</v>
      </c>
      <c r="AD16" s="21">
        <v>2488.8479259999999</v>
      </c>
      <c r="AE16" s="21">
        <v>2564.6256589999998</v>
      </c>
      <c r="AF16" s="21">
        <v>2674.5207209999999</v>
      </c>
      <c r="AG16" s="21">
        <v>2678.1120999999998</v>
      </c>
      <c r="AH16" s="21">
        <v>2755.9249209999998</v>
      </c>
      <c r="AI16" s="21">
        <v>2776.0459599999999</v>
      </c>
      <c r="AJ16" s="21">
        <v>2728.4780609999998</v>
      </c>
      <c r="AK16" s="21">
        <v>2692.6561099999999</v>
      </c>
      <c r="AL16" s="21">
        <v>1834.1855929999999</v>
      </c>
      <c r="AM16" s="21">
        <v>1040.6861719999999</v>
      </c>
      <c r="AN16" s="14" t="s">
        <v>178</v>
      </c>
      <c r="AO16" s="14">
        <v>1</v>
      </c>
      <c r="AP16" s="34">
        <f t="shared" si="8"/>
        <v>2692.6561099999999</v>
      </c>
      <c r="AQ16" s="35">
        <f t="shared" si="1"/>
        <v>4.2129877549050755E-4</v>
      </c>
      <c r="AR16" s="34">
        <f>AB16</f>
        <v>2172.7471529999998</v>
      </c>
      <c r="AS16" s="35">
        <f t="shared" si="2"/>
        <v>3.8653980508004975E-4</v>
      </c>
      <c r="AT16" s="34">
        <f t="shared" ref="AT16:AT23" si="9">K16*$AO16</f>
        <v>705</v>
      </c>
      <c r="AU16" s="35">
        <f t="shared" si="3"/>
        <v>1.7017992343255033E-4</v>
      </c>
      <c r="AW16" s="35">
        <f t="shared" si="4"/>
        <v>0</v>
      </c>
    </row>
    <row r="17" spans="1:49" ht="14">
      <c r="A17" s="22" t="s">
        <v>159</v>
      </c>
      <c r="B17" s="21" t="s">
        <v>149</v>
      </c>
      <c r="C17" s="21" t="s">
        <v>149</v>
      </c>
      <c r="D17" s="21" t="s">
        <v>149</v>
      </c>
      <c r="E17" s="21" t="s">
        <v>149</v>
      </c>
      <c r="F17" s="21">
        <v>10558</v>
      </c>
      <c r="G17" s="21">
        <v>10427</v>
      </c>
      <c r="H17" s="21">
        <v>11475</v>
      </c>
      <c r="I17" s="21">
        <v>10528</v>
      </c>
      <c r="J17" s="21">
        <v>10737</v>
      </c>
      <c r="K17" s="21">
        <v>10231</v>
      </c>
      <c r="L17" s="21">
        <v>10668</v>
      </c>
      <c r="M17" s="21">
        <v>10559</v>
      </c>
      <c r="N17" s="21">
        <v>11530.220300000001</v>
      </c>
      <c r="O17" s="21">
        <v>12056.0676</v>
      </c>
      <c r="P17" s="21">
        <v>12284.382321999999</v>
      </c>
      <c r="Q17" s="21">
        <v>12902.056581000001</v>
      </c>
      <c r="R17" s="21">
        <v>13843.512074999999</v>
      </c>
      <c r="S17" s="21">
        <v>14178.091572000001</v>
      </c>
      <c r="T17" s="21">
        <v>13663.224326</v>
      </c>
      <c r="U17" s="21">
        <v>13606.195594000001</v>
      </c>
      <c r="V17" s="21">
        <v>14354.281087000001</v>
      </c>
      <c r="W17" s="21">
        <v>14417.698761</v>
      </c>
      <c r="X17" s="21">
        <v>14721.465516</v>
      </c>
      <c r="Y17" s="21">
        <v>16137.9522</v>
      </c>
      <c r="Z17" s="21">
        <v>16849.920437000001</v>
      </c>
      <c r="AA17" s="21">
        <v>16805.109970000001</v>
      </c>
      <c r="AB17" s="21">
        <v>16406.938677999999</v>
      </c>
      <c r="AC17" s="21">
        <v>17316.613255</v>
      </c>
      <c r="AD17" s="21">
        <v>17516.432841999998</v>
      </c>
      <c r="AE17" s="21">
        <v>18004.627035000001</v>
      </c>
      <c r="AF17" s="21">
        <v>18339.048674999998</v>
      </c>
      <c r="AG17" s="21">
        <v>18283.014310999999</v>
      </c>
      <c r="AH17" s="21">
        <v>18356.560739</v>
      </c>
      <c r="AI17" s="21">
        <v>17591.049738000002</v>
      </c>
      <c r="AJ17" s="21">
        <v>16914.100309000001</v>
      </c>
      <c r="AK17" s="21">
        <v>17365.828963</v>
      </c>
      <c r="AL17" s="21">
        <v>8947.3054759999995</v>
      </c>
      <c r="AM17" s="21">
        <v>7405.0892560000002</v>
      </c>
      <c r="AN17" s="14" t="s">
        <v>179</v>
      </c>
      <c r="AO17" s="14">
        <v>1</v>
      </c>
      <c r="AP17" s="34">
        <f t="shared" si="8"/>
        <v>17365.828963</v>
      </c>
      <c r="AQ17" s="35">
        <f t="shared" si="1"/>
        <v>2.7170950090204763E-3</v>
      </c>
      <c r="AR17" s="34">
        <f>AB17</f>
        <v>16406.938677999999</v>
      </c>
      <c r="AS17" s="35">
        <f t="shared" si="2"/>
        <v>2.918855454394628E-3</v>
      </c>
      <c r="AT17" s="34">
        <f t="shared" si="9"/>
        <v>10231</v>
      </c>
      <c r="AU17" s="35">
        <f t="shared" si="3"/>
        <v>2.4696607044516631E-3</v>
      </c>
      <c r="AW17" s="35">
        <f t="shared" si="4"/>
        <v>0</v>
      </c>
    </row>
    <row r="18" spans="1:49" ht="16">
      <c r="A18" s="22" t="s">
        <v>158</v>
      </c>
      <c r="B18" s="21" t="s">
        <v>149</v>
      </c>
      <c r="C18" s="21" t="s">
        <v>149</v>
      </c>
      <c r="D18" s="21" t="s">
        <v>149</v>
      </c>
      <c r="E18" s="21" t="s">
        <v>149</v>
      </c>
      <c r="F18" s="21">
        <v>219</v>
      </c>
      <c r="G18" s="21">
        <v>306</v>
      </c>
      <c r="H18" s="21">
        <v>193</v>
      </c>
      <c r="I18" s="21">
        <v>195</v>
      </c>
      <c r="J18" s="21">
        <v>199</v>
      </c>
      <c r="K18" s="21">
        <v>188</v>
      </c>
      <c r="L18" s="21">
        <v>187</v>
      </c>
      <c r="M18" s="21">
        <v>187</v>
      </c>
      <c r="N18" s="21">
        <v>184.16370000000001</v>
      </c>
      <c r="O18" s="21">
        <v>189.170345</v>
      </c>
      <c r="P18" s="21">
        <v>181.71669800000001</v>
      </c>
      <c r="Q18" s="21">
        <v>186.10567</v>
      </c>
      <c r="R18" s="21">
        <v>191.89107100000004</v>
      </c>
      <c r="S18" s="21">
        <v>186.99797199999998</v>
      </c>
      <c r="T18" s="21">
        <v>187.793553</v>
      </c>
      <c r="U18" s="21">
        <v>176.144657</v>
      </c>
      <c r="V18" s="21">
        <v>173.21470899999997</v>
      </c>
      <c r="W18" s="21">
        <v>172.98174700000001</v>
      </c>
      <c r="X18" s="21">
        <v>163.88912900000003</v>
      </c>
      <c r="Y18" s="21">
        <v>155.51650000000001</v>
      </c>
      <c r="Z18" s="21">
        <v>160.68531200000001</v>
      </c>
      <c r="AA18" s="21">
        <v>168.066937</v>
      </c>
      <c r="AB18" s="21">
        <v>158.87200799999999</v>
      </c>
      <c r="AC18" s="21">
        <v>160.306691</v>
      </c>
      <c r="AD18" s="21">
        <v>161.88904700000001</v>
      </c>
      <c r="AE18" s="21">
        <v>156.31329400000001</v>
      </c>
      <c r="AF18" s="21">
        <v>157.73160200000001</v>
      </c>
      <c r="AG18" s="21">
        <v>146.21782099999999</v>
      </c>
      <c r="AH18" s="21">
        <v>153.97867400000001</v>
      </c>
      <c r="AI18" s="21">
        <v>140.21642199999999</v>
      </c>
      <c r="AJ18" s="21">
        <v>126.282285</v>
      </c>
      <c r="AK18" s="21">
        <v>125.805218</v>
      </c>
      <c r="AL18" s="21">
        <v>89.173112000000003</v>
      </c>
      <c r="AM18" s="21">
        <v>56.164338000000001</v>
      </c>
      <c r="AN18" s="14" t="s">
        <v>178</v>
      </c>
      <c r="AO18" s="14">
        <v>1</v>
      </c>
      <c r="AP18" s="34">
        <f t="shared" si="8"/>
        <v>125.805218</v>
      </c>
      <c r="AQ18" s="35">
        <f t="shared" si="1"/>
        <v>1.9683755417886008E-5</v>
      </c>
      <c r="AR18" s="34">
        <f>AB18</f>
        <v>158.87200799999999</v>
      </c>
      <c r="AS18" s="35">
        <f t="shared" si="2"/>
        <v>2.8263921515305792E-5</v>
      </c>
      <c r="AT18" s="34">
        <f t="shared" si="9"/>
        <v>188</v>
      </c>
      <c r="AU18" s="35">
        <f t="shared" si="3"/>
        <v>4.5381312915346756E-5</v>
      </c>
      <c r="AW18" s="35">
        <f t="shared" si="4"/>
        <v>0</v>
      </c>
    </row>
    <row r="19" spans="1:49" ht="14">
      <c r="A19" s="22" t="s">
        <v>157</v>
      </c>
      <c r="B19" s="21">
        <v>4197</v>
      </c>
      <c r="C19" s="21">
        <v>4128</v>
      </c>
      <c r="D19" s="21">
        <v>4592</v>
      </c>
      <c r="E19" s="21">
        <v>4513</v>
      </c>
      <c r="F19" s="21">
        <v>6516</v>
      </c>
      <c r="G19" s="21">
        <v>6534</v>
      </c>
      <c r="H19" s="21">
        <v>7082</v>
      </c>
      <c r="I19" s="21">
        <v>7344</v>
      </c>
      <c r="J19" s="21">
        <v>7320</v>
      </c>
      <c r="K19" s="21">
        <v>6940</v>
      </c>
      <c r="L19" s="21">
        <v>7996</v>
      </c>
      <c r="M19" s="21">
        <v>8244</v>
      </c>
      <c r="N19" s="21">
        <v>8350.4012999999995</v>
      </c>
      <c r="O19" s="21">
        <v>8037.4858980000008</v>
      </c>
      <c r="P19" s="21">
        <v>8702.2589120000011</v>
      </c>
      <c r="Q19" s="21">
        <v>8764.0169889999997</v>
      </c>
      <c r="R19" s="21">
        <v>9399.8729629999998</v>
      </c>
      <c r="S19" s="21">
        <v>9543.5642550000011</v>
      </c>
      <c r="T19" s="21">
        <v>9499.8287029999992</v>
      </c>
      <c r="U19" s="21">
        <v>9555.383124</v>
      </c>
      <c r="V19" s="21">
        <v>9715.2788890000011</v>
      </c>
      <c r="W19" s="21">
        <v>9470.1332469999998</v>
      </c>
      <c r="X19" s="21">
        <v>10358.926487000002</v>
      </c>
      <c r="Y19" s="21">
        <v>11136.821900000001</v>
      </c>
      <c r="Z19" s="21">
        <v>11031.999811</v>
      </c>
      <c r="AA19" s="21">
        <v>11129.418953</v>
      </c>
      <c r="AB19" s="21">
        <v>10773.7353</v>
      </c>
      <c r="AC19" s="21">
        <v>11314.228574000001</v>
      </c>
      <c r="AD19" s="21">
        <v>11120.63185</v>
      </c>
      <c r="AE19" s="21">
        <v>11735.558829</v>
      </c>
      <c r="AF19" s="21">
        <v>11599.846942</v>
      </c>
      <c r="AG19" s="21">
        <v>11687.41799</v>
      </c>
      <c r="AH19" s="21">
        <v>11767.703304999999</v>
      </c>
      <c r="AI19" s="21">
        <v>12250.669639</v>
      </c>
      <c r="AJ19" s="21">
        <v>12609.891154999999</v>
      </c>
      <c r="AK19" s="21">
        <v>12707.307116</v>
      </c>
      <c r="AL19" s="21">
        <v>6020.8763829999998</v>
      </c>
      <c r="AM19" s="21">
        <v>3706.5763750000001</v>
      </c>
      <c r="AN19" s="14" t="s">
        <v>178</v>
      </c>
      <c r="AO19" s="14">
        <v>1</v>
      </c>
      <c r="AP19" s="34">
        <f t="shared" si="8"/>
        <v>12707.307116</v>
      </c>
      <c r="AQ19" s="35">
        <f t="shared" si="1"/>
        <v>1.9882126454508937E-3</v>
      </c>
      <c r="AR19" s="34">
        <f>AB19</f>
        <v>10773.7353</v>
      </c>
      <c r="AS19" s="35">
        <f t="shared" si="2"/>
        <v>1.9166876077117345E-3</v>
      </c>
      <c r="AT19" s="34">
        <f t="shared" si="9"/>
        <v>6940</v>
      </c>
      <c r="AU19" s="35">
        <f t="shared" si="3"/>
        <v>1.675246338470779E-3</v>
      </c>
      <c r="AV19" s="14">
        <f>D19*AO19</f>
        <v>4592</v>
      </c>
      <c r="AW19" s="35">
        <f t="shared" si="4"/>
        <v>2.124730489597501E-3</v>
      </c>
    </row>
    <row r="20" spans="1:49" ht="16">
      <c r="A20" s="23" t="s">
        <v>156</v>
      </c>
      <c r="B20" s="21" t="s">
        <v>149</v>
      </c>
      <c r="C20" s="21" t="s">
        <v>149</v>
      </c>
      <c r="D20" s="21" t="s">
        <v>149</v>
      </c>
      <c r="E20" s="21" t="s">
        <v>149</v>
      </c>
      <c r="F20" s="21" t="s">
        <v>154</v>
      </c>
      <c r="G20" s="21">
        <v>364</v>
      </c>
      <c r="H20" s="21">
        <v>431</v>
      </c>
      <c r="I20" s="21">
        <v>454</v>
      </c>
      <c r="J20" s="21">
        <v>495</v>
      </c>
      <c r="K20" s="21">
        <v>562</v>
      </c>
      <c r="L20" s="21">
        <v>577</v>
      </c>
      <c r="M20" s="21">
        <v>607</v>
      </c>
      <c r="N20" s="21">
        <v>390.9409</v>
      </c>
      <c r="O20" s="21">
        <v>531.07757100000003</v>
      </c>
      <c r="P20" s="21">
        <v>513.41098099999999</v>
      </c>
      <c r="Q20" s="21">
        <v>558.98629999999991</v>
      </c>
      <c r="R20" s="21">
        <v>587.65657799999997</v>
      </c>
      <c r="S20" s="21">
        <v>625.77712400000007</v>
      </c>
      <c r="T20" s="21">
        <v>650.98968500000001</v>
      </c>
      <c r="U20" s="21">
        <v>688.58305900000005</v>
      </c>
      <c r="V20" s="21">
        <v>703.84377199999994</v>
      </c>
      <c r="W20" s="21">
        <v>738.47902800000008</v>
      </c>
      <c r="X20" s="21">
        <v>753.30440099999998</v>
      </c>
      <c r="Y20" s="21">
        <v>777.72930000000008</v>
      </c>
      <c r="Z20" s="21">
        <v>843.926016</v>
      </c>
      <c r="AA20" s="21">
        <v>881.04851499999995</v>
      </c>
      <c r="AB20" s="21">
        <v>841.18544899999995</v>
      </c>
      <c r="AC20" s="21">
        <v>846.28385000000003</v>
      </c>
      <c r="AD20" s="21">
        <v>851.33871699999997</v>
      </c>
      <c r="AE20" s="21">
        <v>851.65238199999999</v>
      </c>
      <c r="AF20" s="21">
        <v>863.76945699999999</v>
      </c>
      <c r="AG20" s="21">
        <v>871.27002600000003</v>
      </c>
      <c r="AH20" s="21">
        <v>865.04832399999998</v>
      </c>
      <c r="AI20" s="21">
        <v>863.55728899999997</v>
      </c>
      <c r="AJ20" s="21">
        <v>851.11984399999994</v>
      </c>
      <c r="AK20" s="21">
        <v>838.53669000000002</v>
      </c>
      <c r="AL20" s="21">
        <v>653.56273699999997</v>
      </c>
      <c r="AM20" s="21">
        <v>480.92725899999999</v>
      </c>
      <c r="AQ20" s="35">
        <f t="shared" si="1"/>
        <v>0</v>
      </c>
      <c r="AR20" s="34"/>
      <c r="AS20" s="35">
        <f t="shared" si="2"/>
        <v>0</v>
      </c>
      <c r="AT20" s="34">
        <f t="shared" si="9"/>
        <v>0</v>
      </c>
      <c r="AU20" s="35">
        <f t="shared" si="3"/>
        <v>0</v>
      </c>
      <c r="AW20" s="35">
        <f t="shared" si="4"/>
        <v>0</v>
      </c>
    </row>
    <row r="21" spans="1:49" ht="16">
      <c r="A21" s="22" t="s">
        <v>155</v>
      </c>
      <c r="B21" s="21" t="s">
        <v>149</v>
      </c>
      <c r="C21" s="21" t="s">
        <v>149</v>
      </c>
      <c r="D21" s="21" t="s">
        <v>149</v>
      </c>
      <c r="E21" s="21" t="s">
        <v>149</v>
      </c>
      <c r="F21" s="21" t="s">
        <v>154</v>
      </c>
      <c r="G21" s="21" t="s">
        <v>154</v>
      </c>
      <c r="H21" s="21">
        <v>286</v>
      </c>
      <c r="I21" s="21">
        <v>282</v>
      </c>
      <c r="J21" s="21">
        <v>271</v>
      </c>
      <c r="K21" s="21">
        <v>260</v>
      </c>
      <c r="L21" s="21">
        <v>260</v>
      </c>
      <c r="M21" s="21">
        <v>260</v>
      </c>
      <c r="N21" s="21">
        <v>255.38840000000002</v>
      </c>
      <c r="O21" s="21">
        <v>254.21924200000004</v>
      </c>
      <c r="P21" s="21">
        <v>280.125878</v>
      </c>
      <c r="Q21" s="21">
        <v>294.71404899999999</v>
      </c>
      <c r="R21" s="21">
        <v>298.132858</v>
      </c>
      <c r="S21" s="21">
        <v>295.33117599999997</v>
      </c>
      <c r="T21" s="21">
        <v>301.363563</v>
      </c>
      <c r="U21" s="21">
        <v>366.84362800000002</v>
      </c>
      <c r="V21" s="21">
        <v>356.984306</v>
      </c>
      <c r="W21" s="21">
        <v>359.19848399999995</v>
      </c>
      <c r="X21" s="21">
        <v>359.85686900000002</v>
      </c>
      <c r="Y21" s="21">
        <v>380.78190000000001</v>
      </c>
      <c r="Z21" s="21">
        <v>390.45811700000002</v>
      </c>
      <c r="AA21" s="21">
        <v>364.67172900000003</v>
      </c>
      <c r="AB21" s="21">
        <v>389.20500600000003</v>
      </c>
      <c r="AC21" s="21">
        <v>389.38419099999999</v>
      </c>
      <c r="AD21" s="21">
        <v>402.115701</v>
      </c>
      <c r="AE21" s="21">
        <v>402.30593399999998</v>
      </c>
      <c r="AF21" s="21">
        <v>414.20945999999998</v>
      </c>
      <c r="AG21" s="21">
        <v>450.52650199999999</v>
      </c>
      <c r="AH21" s="21">
        <v>489.35633300000001</v>
      </c>
      <c r="AI21" s="21">
        <v>486.03749599999998</v>
      </c>
      <c r="AJ21" s="21">
        <v>519.78385800000001</v>
      </c>
      <c r="AK21" s="21">
        <v>546.56959700000004</v>
      </c>
      <c r="AL21" s="21">
        <v>411.191959</v>
      </c>
      <c r="AM21" s="21">
        <v>268.01794899999999</v>
      </c>
      <c r="AQ21" s="35">
        <f t="shared" si="1"/>
        <v>0</v>
      </c>
      <c r="AR21" s="34"/>
      <c r="AS21" s="35">
        <f t="shared" si="2"/>
        <v>0</v>
      </c>
      <c r="AT21" s="34">
        <f t="shared" si="9"/>
        <v>0</v>
      </c>
      <c r="AU21" s="35">
        <f t="shared" si="3"/>
        <v>0</v>
      </c>
      <c r="AW21" s="35">
        <f t="shared" si="4"/>
        <v>0</v>
      </c>
    </row>
    <row r="22" spans="1:49" ht="16">
      <c r="A22" s="22" t="s">
        <v>153</v>
      </c>
      <c r="B22" s="21" t="s">
        <v>149</v>
      </c>
      <c r="C22" s="21" t="s">
        <v>149</v>
      </c>
      <c r="D22" s="21" t="s">
        <v>149</v>
      </c>
      <c r="E22" s="21" t="s">
        <v>149</v>
      </c>
      <c r="F22" s="21">
        <v>390</v>
      </c>
      <c r="G22" s="21">
        <v>439</v>
      </c>
      <c r="H22" s="21">
        <v>124</v>
      </c>
      <c r="I22" s="21">
        <v>148</v>
      </c>
      <c r="J22" s="21">
        <v>182</v>
      </c>
      <c r="K22" s="21">
        <v>251</v>
      </c>
      <c r="L22" s="21">
        <v>232</v>
      </c>
      <c r="M22" s="21">
        <v>273</v>
      </c>
      <c r="N22" s="21">
        <v>515.5963999999949</v>
      </c>
      <c r="O22" s="21">
        <v>579.27095199999894</v>
      </c>
      <c r="P22" s="21">
        <v>654.07030799999484</v>
      </c>
      <c r="Q22" s="21">
        <v>699.01640200000111</v>
      </c>
      <c r="R22" s="21">
        <v>632.40979800000787</v>
      </c>
      <c r="S22" s="21">
        <v>667.59748699999909</v>
      </c>
      <c r="T22" s="21">
        <v>682.52739499999007</v>
      </c>
      <c r="U22" s="21">
        <v>628.79707700001018</v>
      </c>
      <c r="V22" s="21">
        <v>745.12879600000451</v>
      </c>
      <c r="W22" s="21">
        <v>841.65538500000548</v>
      </c>
      <c r="X22" s="21">
        <v>890.82436499999312</v>
      </c>
      <c r="Y22" s="21">
        <v>966.1105000000025</v>
      </c>
      <c r="Z22" s="21">
        <v>1155.9272169999999</v>
      </c>
      <c r="AA22" s="21">
        <v>1253.9602890000001</v>
      </c>
      <c r="AB22" s="21">
        <v>1314.7709150000001</v>
      </c>
      <c r="AC22" s="21">
        <v>1379.3117219999999</v>
      </c>
      <c r="AD22" s="21">
        <v>1485.809925</v>
      </c>
      <c r="AE22" s="21">
        <v>1494.6165370000001</v>
      </c>
      <c r="AF22" s="21">
        <v>1534.0180089999999</v>
      </c>
      <c r="AG22" s="21">
        <v>1487.977903</v>
      </c>
      <c r="AH22" s="21">
        <v>1522.03243</v>
      </c>
      <c r="AI22" s="21">
        <v>1494.7848240000001</v>
      </c>
      <c r="AJ22" s="21">
        <v>1456.074891</v>
      </c>
      <c r="AK22" s="21">
        <v>1453.218335</v>
      </c>
      <c r="AL22" s="21">
        <v>974.63186199999996</v>
      </c>
      <c r="AM22" s="21">
        <v>665.32886499999995</v>
      </c>
      <c r="AQ22" s="35">
        <f t="shared" si="1"/>
        <v>0</v>
      </c>
      <c r="AR22" s="34"/>
      <c r="AS22" s="35">
        <f t="shared" si="2"/>
        <v>0</v>
      </c>
      <c r="AT22" s="34">
        <f t="shared" si="9"/>
        <v>0</v>
      </c>
      <c r="AU22" s="35">
        <f t="shared" si="3"/>
        <v>0</v>
      </c>
      <c r="AW22" s="35">
        <f t="shared" si="4"/>
        <v>0</v>
      </c>
    </row>
    <row r="23" spans="1:49" ht="16">
      <c r="A23" s="19" t="s">
        <v>152</v>
      </c>
      <c r="B23" s="20">
        <v>17064</v>
      </c>
      <c r="C23" s="20">
        <v>13260</v>
      </c>
      <c r="D23" s="20">
        <v>6179</v>
      </c>
      <c r="E23" s="20">
        <v>3931</v>
      </c>
      <c r="F23" s="20">
        <v>4503</v>
      </c>
      <c r="G23" s="20">
        <v>4825</v>
      </c>
      <c r="H23" s="20">
        <v>6057</v>
      </c>
      <c r="I23" s="20">
        <v>6273</v>
      </c>
      <c r="J23" s="20">
        <v>6091</v>
      </c>
      <c r="K23" s="20">
        <v>6199</v>
      </c>
      <c r="L23" s="20">
        <v>5921</v>
      </c>
      <c r="M23" s="20">
        <v>5545</v>
      </c>
      <c r="N23" s="20">
        <v>5050</v>
      </c>
      <c r="O23" s="20">
        <v>5166</v>
      </c>
      <c r="P23" s="20">
        <v>5304</v>
      </c>
      <c r="Q23" s="20">
        <v>5330</v>
      </c>
      <c r="R23" s="20">
        <v>5573.9916949999997</v>
      </c>
      <c r="S23" s="20">
        <v>5571</v>
      </c>
      <c r="T23" s="20">
        <v>5313.8277230000003</v>
      </c>
      <c r="U23" s="20">
        <v>5679.9337930000002</v>
      </c>
      <c r="V23" s="20">
        <v>5510.88</v>
      </c>
      <c r="W23" s="20">
        <v>5381.3719999999994</v>
      </c>
      <c r="X23" s="20">
        <v>5409.8040000000001</v>
      </c>
      <c r="Y23" s="20">
        <v>5782.8180000000002</v>
      </c>
      <c r="Z23" s="20">
        <v>6178.5059999999994</v>
      </c>
      <c r="AA23" s="20">
        <v>5914.0330000000004</v>
      </c>
      <c r="AB23" s="20">
        <v>6419.7687269999997</v>
      </c>
      <c r="AC23" s="20">
        <v>6567.8390909999989</v>
      </c>
      <c r="AD23" s="20">
        <v>6803.8689760000007</v>
      </c>
      <c r="AE23" s="20">
        <v>6809.5782929999996</v>
      </c>
      <c r="AF23" s="20">
        <v>6674.6713220000001</v>
      </c>
      <c r="AG23" s="20">
        <v>6535.9128009999995</v>
      </c>
      <c r="AH23" s="20">
        <v>6519.6</v>
      </c>
      <c r="AI23" s="20">
        <v>6563</v>
      </c>
      <c r="AJ23" s="20">
        <v>6361</v>
      </c>
      <c r="AK23" s="20">
        <v>6487.2486840000001</v>
      </c>
      <c r="AL23" s="20">
        <v>3450.2113960000001</v>
      </c>
      <c r="AM23" s="20">
        <v>2860.29</v>
      </c>
      <c r="AN23" s="14" t="s">
        <v>179</v>
      </c>
      <c r="AO23" s="14">
        <v>1</v>
      </c>
      <c r="AP23" s="34">
        <f>AK23</f>
        <v>6487.2486840000001</v>
      </c>
      <c r="AQ23" s="35">
        <f t="shared" si="1"/>
        <v>1.0150089039300332E-3</v>
      </c>
      <c r="AR23" s="34">
        <f>AB23</f>
        <v>6419.7687269999997</v>
      </c>
      <c r="AS23" s="35">
        <f t="shared" si="2"/>
        <v>1.1421007497201304E-3</v>
      </c>
      <c r="AT23" s="34">
        <f t="shared" si="9"/>
        <v>6199</v>
      </c>
      <c r="AU23" s="35">
        <f t="shared" si="3"/>
        <v>1.4963763763948645E-3</v>
      </c>
      <c r="AV23" s="14">
        <f>D23*AO23</f>
        <v>6179</v>
      </c>
      <c r="AW23" s="35">
        <f t="shared" si="4"/>
        <v>2.8590395677750347E-3</v>
      </c>
    </row>
    <row r="24" spans="1:49" ht="16">
      <c r="A24" s="19" t="s">
        <v>151</v>
      </c>
      <c r="B24" s="20" t="s">
        <v>149</v>
      </c>
      <c r="C24" s="20" t="s">
        <v>149</v>
      </c>
      <c r="D24" s="20" t="s">
        <v>149</v>
      </c>
      <c r="E24" s="20" t="s">
        <v>149</v>
      </c>
      <c r="F24" s="20" t="s">
        <v>149</v>
      </c>
      <c r="G24" s="20" t="s">
        <v>149</v>
      </c>
      <c r="H24" s="20">
        <v>11418</v>
      </c>
      <c r="I24" s="20" t="s">
        <v>149</v>
      </c>
      <c r="J24" s="20" t="s">
        <v>149</v>
      </c>
      <c r="K24" s="20" t="s">
        <v>149</v>
      </c>
      <c r="L24" s="20" t="s">
        <v>149</v>
      </c>
      <c r="M24" s="20">
        <v>10821</v>
      </c>
      <c r="N24" s="20" t="s">
        <v>149</v>
      </c>
      <c r="O24" s="20" t="s">
        <v>149</v>
      </c>
      <c r="P24" s="20" t="s">
        <v>149</v>
      </c>
      <c r="Q24" s="20" t="s">
        <v>149</v>
      </c>
      <c r="R24" s="20" t="s">
        <v>149</v>
      </c>
      <c r="S24" s="20">
        <v>24779</v>
      </c>
      <c r="T24" s="20" t="s">
        <v>149</v>
      </c>
      <c r="U24" s="20" t="s">
        <v>149</v>
      </c>
      <c r="V24" s="20" t="s">
        <v>149</v>
      </c>
      <c r="W24" s="20" t="s">
        <v>149</v>
      </c>
      <c r="X24" s="20" t="s">
        <v>149</v>
      </c>
      <c r="Y24" s="20" t="s">
        <v>149</v>
      </c>
      <c r="Z24" s="20" t="s">
        <v>149</v>
      </c>
      <c r="AA24" s="20">
        <v>27943</v>
      </c>
      <c r="AB24" s="20" t="s">
        <v>149</v>
      </c>
      <c r="AC24" s="20" t="s">
        <v>149</v>
      </c>
      <c r="AD24" s="20" t="s">
        <v>149</v>
      </c>
      <c r="AE24" s="20" t="s">
        <v>149</v>
      </c>
      <c r="AF24" s="20" t="s">
        <v>149</v>
      </c>
      <c r="AG24" s="20" t="s">
        <v>149</v>
      </c>
      <c r="AH24" s="20" t="s">
        <v>149</v>
      </c>
      <c r="AI24" s="20">
        <v>33651</v>
      </c>
      <c r="AJ24" s="20" t="s">
        <v>149</v>
      </c>
      <c r="AK24" s="20" t="s">
        <v>149</v>
      </c>
      <c r="AL24" s="20" t="s">
        <v>149</v>
      </c>
      <c r="AM24" s="20" t="s">
        <v>149</v>
      </c>
      <c r="AO24" s="14">
        <v>0</v>
      </c>
      <c r="AQ24" s="35">
        <f t="shared" si="1"/>
        <v>0</v>
      </c>
      <c r="AR24" s="34"/>
      <c r="AS24" s="35">
        <f t="shared" si="2"/>
        <v>0</v>
      </c>
      <c r="AT24" s="34"/>
      <c r="AU24" s="35">
        <f t="shared" si="3"/>
        <v>0</v>
      </c>
      <c r="AW24" s="35">
        <f t="shared" si="4"/>
        <v>0</v>
      </c>
    </row>
    <row r="25" spans="1:49" ht="17" thickBot="1">
      <c r="A25" s="19" t="s">
        <v>150</v>
      </c>
      <c r="B25" s="18" t="s">
        <v>149</v>
      </c>
      <c r="C25" s="18" t="s">
        <v>149</v>
      </c>
      <c r="D25" s="18" t="s">
        <v>149</v>
      </c>
      <c r="E25" s="18" t="s">
        <v>149</v>
      </c>
      <c r="F25" s="18" t="s">
        <v>149</v>
      </c>
      <c r="G25" s="18" t="s">
        <v>149</v>
      </c>
      <c r="H25" s="18">
        <v>3471</v>
      </c>
      <c r="I25" s="18" t="s">
        <v>149</v>
      </c>
      <c r="J25" s="18" t="s">
        <v>149</v>
      </c>
      <c r="K25" s="18" t="s">
        <v>149</v>
      </c>
      <c r="L25" s="18" t="s">
        <v>149</v>
      </c>
      <c r="M25" s="18">
        <v>4593</v>
      </c>
      <c r="N25" s="18" t="s">
        <v>149</v>
      </c>
      <c r="O25" s="18" t="s">
        <v>149</v>
      </c>
      <c r="P25" s="18" t="s">
        <v>149</v>
      </c>
      <c r="Q25" s="18" t="s">
        <v>149</v>
      </c>
      <c r="R25" s="18" t="s">
        <v>149</v>
      </c>
      <c r="S25" s="18">
        <v>6266</v>
      </c>
      <c r="T25" s="18" t="s">
        <v>149</v>
      </c>
      <c r="U25" s="18" t="s">
        <v>149</v>
      </c>
      <c r="V25" s="18" t="s">
        <v>149</v>
      </c>
      <c r="W25" s="18" t="s">
        <v>149</v>
      </c>
      <c r="X25" s="18" t="s">
        <v>149</v>
      </c>
      <c r="Y25" s="18" t="s">
        <v>149</v>
      </c>
      <c r="Z25" s="18" t="s">
        <v>149</v>
      </c>
      <c r="AA25" s="18">
        <v>8956</v>
      </c>
      <c r="AB25" s="18" t="s">
        <v>149</v>
      </c>
      <c r="AC25" s="18" t="s">
        <v>149</v>
      </c>
      <c r="AD25" s="18" t="s">
        <v>149</v>
      </c>
      <c r="AE25" s="18" t="s">
        <v>149</v>
      </c>
      <c r="AF25" s="18" t="s">
        <v>149</v>
      </c>
      <c r="AG25" s="18" t="s">
        <v>149</v>
      </c>
      <c r="AH25" s="18" t="s">
        <v>149</v>
      </c>
      <c r="AI25" s="18">
        <v>8499</v>
      </c>
      <c r="AJ25" s="18" t="s">
        <v>149</v>
      </c>
      <c r="AK25" s="18" t="s">
        <v>149</v>
      </c>
      <c r="AL25" s="18" t="s">
        <v>149</v>
      </c>
      <c r="AM25" s="18" t="s">
        <v>149</v>
      </c>
      <c r="AO25" s="14">
        <v>0</v>
      </c>
      <c r="AQ25" s="35">
        <f t="shared" si="1"/>
        <v>0</v>
      </c>
      <c r="AR25" s="34"/>
      <c r="AS25" s="35">
        <f t="shared" si="2"/>
        <v>0</v>
      </c>
      <c r="AT25" s="34"/>
      <c r="AU25" s="35">
        <f t="shared" si="3"/>
        <v>0</v>
      </c>
      <c r="AW25" s="35">
        <f t="shared" si="4"/>
        <v>0</v>
      </c>
    </row>
    <row r="26" spans="1:49">
      <c r="A26" s="50" t="s">
        <v>148</v>
      </c>
      <c r="B26" s="50"/>
      <c r="C26" s="50"/>
      <c r="D26" s="50"/>
      <c r="E26" s="50"/>
      <c r="F26" s="50"/>
      <c r="G26" s="50"/>
      <c r="H26" s="50"/>
      <c r="I26" s="50"/>
      <c r="J26" s="50"/>
      <c r="K26" s="50"/>
      <c r="L26" s="50"/>
      <c r="M26" s="50"/>
      <c r="N26" s="50"/>
      <c r="O26" s="50"/>
      <c r="P26" s="50"/>
      <c r="Q26" s="50"/>
      <c r="R26" s="50"/>
      <c r="S26" s="50"/>
      <c r="T26" s="50"/>
      <c r="U26" s="50"/>
      <c r="V26" s="50"/>
      <c r="W26" s="50"/>
      <c r="X26" s="50"/>
      <c r="Y26" s="50"/>
      <c r="Z26" s="50"/>
      <c r="AA26" s="15"/>
      <c r="AB26" s="15"/>
      <c r="AC26" s="15"/>
      <c r="AD26" s="15"/>
      <c r="AE26" s="15"/>
      <c r="AF26" s="15"/>
      <c r="AG26" s="15"/>
      <c r="AH26" s="15"/>
      <c r="AI26" s="15"/>
      <c r="AJ26" s="15"/>
      <c r="AK26" s="33">
        <f>SUM(AK23,AK13,AK6,AK4)</f>
        <v>6394160.2715348713</v>
      </c>
      <c r="AL26" s="15"/>
      <c r="AM26" s="15"/>
      <c r="AP26" s="14">
        <f>SUM(AP3:AP25)</f>
        <v>6391321.9469128726</v>
      </c>
      <c r="AR26" s="14">
        <f>SUM(AR3:AR25)</f>
        <v>5621017.8730494231</v>
      </c>
      <c r="AT26" s="14">
        <f>SUM(AT3:AT25)</f>
        <v>4142674.3283230001</v>
      </c>
      <c r="AV26" s="14">
        <f>SUM(AV3:AV25)</f>
        <v>2161215.2799999998</v>
      </c>
    </row>
    <row r="27" spans="1:49">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17"/>
      <c r="AB27" s="17"/>
      <c r="AC27" s="17"/>
      <c r="AD27" s="17"/>
      <c r="AE27" s="17"/>
      <c r="AF27" s="17"/>
      <c r="AG27" s="17"/>
      <c r="AH27" s="17"/>
      <c r="AI27" s="17"/>
      <c r="AJ27" s="17"/>
      <c r="AK27" s="17"/>
      <c r="AL27" s="17"/>
      <c r="AM27" s="17"/>
    </row>
    <row r="28" spans="1:49" ht="25.5" customHeight="1">
      <c r="A28" s="44" t="s">
        <v>147</v>
      </c>
      <c r="B28" s="44"/>
      <c r="C28" s="44"/>
      <c r="D28" s="44"/>
      <c r="E28" s="44"/>
      <c r="F28" s="44"/>
      <c r="G28" s="44"/>
      <c r="H28" s="44"/>
      <c r="I28" s="44"/>
      <c r="J28" s="44"/>
      <c r="K28" s="44"/>
      <c r="L28" s="44"/>
      <c r="M28" s="44"/>
      <c r="N28" s="44"/>
      <c r="O28" s="44"/>
      <c r="P28" s="44"/>
      <c r="Q28" s="44"/>
      <c r="R28" s="44"/>
      <c r="S28" s="44"/>
      <c r="T28" s="44"/>
      <c r="U28" s="44"/>
      <c r="V28" s="44"/>
      <c r="W28" s="44"/>
      <c r="X28" s="44"/>
      <c r="Y28" s="44"/>
      <c r="Z28" s="44"/>
      <c r="AA28" s="15"/>
      <c r="AB28" s="15"/>
      <c r="AC28" s="15"/>
      <c r="AD28" s="15"/>
      <c r="AE28" s="15"/>
      <c r="AF28" s="15"/>
      <c r="AG28" s="15"/>
      <c r="AH28" s="15"/>
      <c r="AI28" s="15"/>
      <c r="AJ28" s="15"/>
      <c r="AK28" s="15"/>
      <c r="AL28" s="15"/>
      <c r="AM28" s="15"/>
    </row>
    <row r="29" spans="1:49">
      <c r="A29" s="44" t="s">
        <v>146</v>
      </c>
      <c r="B29" s="44"/>
      <c r="C29" s="44"/>
      <c r="D29" s="44"/>
      <c r="E29" s="44"/>
      <c r="F29" s="44"/>
      <c r="G29" s="44"/>
      <c r="H29" s="44"/>
      <c r="I29" s="44"/>
      <c r="J29" s="44"/>
      <c r="K29" s="44"/>
      <c r="L29" s="44"/>
      <c r="M29" s="44"/>
      <c r="N29" s="44"/>
      <c r="O29" s="44"/>
      <c r="P29" s="44"/>
      <c r="Q29" s="44"/>
      <c r="R29" s="44"/>
      <c r="S29" s="44"/>
      <c r="T29" s="44"/>
      <c r="U29" s="44"/>
      <c r="V29" s="44"/>
      <c r="W29" s="44"/>
      <c r="X29" s="44"/>
      <c r="Y29" s="44"/>
      <c r="Z29" s="44"/>
      <c r="AA29" s="15"/>
      <c r="AB29" s="15"/>
      <c r="AC29" s="15"/>
      <c r="AD29" s="15"/>
      <c r="AE29" s="15"/>
      <c r="AF29" s="15"/>
      <c r="AG29" s="15"/>
      <c r="AH29" s="15"/>
      <c r="AI29" s="15"/>
      <c r="AJ29" s="15"/>
      <c r="AK29" s="15"/>
      <c r="AL29" s="15"/>
      <c r="AM29" s="15"/>
    </row>
    <row r="30" spans="1:49">
      <c r="A30" s="44" t="s">
        <v>145</v>
      </c>
      <c r="B30" s="44"/>
      <c r="C30" s="44"/>
      <c r="D30" s="44"/>
      <c r="E30" s="44"/>
      <c r="F30" s="44"/>
      <c r="G30" s="44"/>
      <c r="H30" s="44"/>
      <c r="I30" s="44"/>
      <c r="J30" s="44"/>
      <c r="K30" s="44"/>
      <c r="L30" s="44"/>
      <c r="M30" s="44"/>
      <c r="N30" s="44"/>
      <c r="O30" s="44"/>
      <c r="P30" s="44"/>
      <c r="Q30" s="44"/>
      <c r="R30" s="44"/>
      <c r="S30" s="44"/>
      <c r="T30" s="44"/>
      <c r="U30" s="44"/>
      <c r="V30" s="44"/>
      <c r="W30" s="44"/>
      <c r="X30" s="44"/>
      <c r="Y30" s="44"/>
      <c r="Z30" s="44"/>
      <c r="AA30" s="15"/>
      <c r="AB30" s="15"/>
      <c r="AC30" s="15"/>
      <c r="AD30" s="15"/>
      <c r="AE30" s="15"/>
      <c r="AF30" s="15"/>
      <c r="AG30" s="15"/>
      <c r="AH30" s="15"/>
      <c r="AI30" s="15"/>
      <c r="AJ30" s="15"/>
      <c r="AK30" s="15"/>
      <c r="AL30" s="15"/>
      <c r="AM30" s="15"/>
    </row>
    <row r="31" spans="1:49" ht="25.5" customHeight="1">
      <c r="A31" s="44" t="s">
        <v>144</v>
      </c>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15"/>
      <c r="AB31" s="15"/>
      <c r="AC31" s="15"/>
      <c r="AD31" s="15"/>
      <c r="AE31" s="15"/>
      <c r="AF31" s="15"/>
      <c r="AG31" s="15"/>
      <c r="AH31" s="15"/>
      <c r="AI31" s="15"/>
      <c r="AJ31" s="15"/>
      <c r="AK31" s="15"/>
      <c r="AL31" s="15"/>
      <c r="AM31" s="15"/>
    </row>
    <row r="32" spans="1:49">
      <c r="A32" s="44" t="s">
        <v>143</v>
      </c>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15"/>
      <c r="AB32" s="15"/>
      <c r="AC32" s="15"/>
      <c r="AD32" s="15"/>
      <c r="AE32" s="15"/>
      <c r="AF32" s="15"/>
      <c r="AG32" s="15"/>
      <c r="AH32" s="15"/>
      <c r="AI32" s="15"/>
      <c r="AJ32" s="15"/>
      <c r="AK32" s="15"/>
      <c r="AL32" s="15"/>
      <c r="AM32" s="15"/>
    </row>
    <row r="33" spans="1:39">
      <c r="A33" s="44" t="s">
        <v>142</v>
      </c>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15"/>
      <c r="AB33" s="15"/>
      <c r="AC33" s="15"/>
      <c r="AD33" s="15"/>
      <c r="AE33" s="15"/>
      <c r="AF33" s="15"/>
      <c r="AG33" s="15"/>
      <c r="AH33" s="15"/>
      <c r="AI33" s="15"/>
      <c r="AJ33" s="15"/>
      <c r="AK33" s="15"/>
      <c r="AL33" s="15"/>
      <c r="AM33" s="15"/>
    </row>
    <row r="34" spans="1:39">
      <c r="A34" s="44" t="s">
        <v>141</v>
      </c>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15"/>
      <c r="AB34" s="15"/>
      <c r="AC34" s="15"/>
      <c r="AD34" s="15"/>
      <c r="AE34" s="15"/>
      <c r="AF34" s="15"/>
      <c r="AG34" s="15"/>
      <c r="AH34" s="15"/>
      <c r="AI34" s="15"/>
      <c r="AJ34" s="15"/>
      <c r="AK34" s="15"/>
      <c r="AL34" s="15"/>
      <c r="AM34" s="15"/>
    </row>
    <row r="35" spans="1:39">
      <c r="A35" s="45" t="s">
        <v>140</v>
      </c>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15"/>
      <c r="AB35" s="15"/>
      <c r="AC35" s="15"/>
      <c r="AD35" s="15"/>
      <c r="AE35" s="15"/>
      <c r="AF35" s="15"/>
      <c r="AG35" s="15"/>
      <c r="AH35" s="15"/>
      <c r="AI35" s="15"/>
      <c r="AJ35" s="15"/>
      <c r="AK35" s="15"/>
      <c r="AL35" s="15"/>
      <c r="AM35" s="15"/>
    </row>
    <row r="36" spans="1:39">
      <c r="A36" s="44" t="s">
        <v>139</v>
      </c>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15"/>
      <c r="AB36" s="15"/>
      <c r="AC36" s="15"/>
      <c r="AD36" s="15"/>
      <c r="AE36" s="15"/>
      <c r="AF36" s="15"/>
      <c r="AG36" s="15"/>
      <c r="AH36" s="15"/>
      <c r="AI36" s="15"/>
      <c r="AJ36" s="15"/>
      <c r="AK36" s="15"/>
      <c r="AL36" s="15"/>
      <c r="AM36" s="15"/>
    </row>
    <row r="37" spans="1:39" ht="25.5" customHeight="1">
      <c r="A37" s="44" t="s">
        <v>138</v>
      </c>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15"/>
      <c r="AB37" s="15"/>
      <c r="AC37" s="15"/>
      <c r="AD37" s="15"/>
      <c r="AE37" s="15"/>
      <c r="AF37" s="15"/>
      <c r="AG37" s="15"/>
      <c r="AH37" s="15"/>
      <c r="AI37" s="15"/>
      <c r="AJ37" s="15"/>
      <c r="AK37" s="15"/>
      <c r="AL37" s="15"/>
      <c r="AM37" s="15"/>
    </row>
    <row r="38" spans="1:39">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15"/>
      <c r="AB38" s="15"/>
      <c r="AC38" s="15"/>
      <c r="AD38" s="15"/>
      <c r="AE38" s="15"/>
      <c r="AF38" s="15"/>
      <c r="AG38" s="15"/>
      <c r="AH38" s="15"/>
      <c r="AI38" s="15"/>
      <c r="AJ38" s="15"/>
      <c r="AK38" s="15"/>
      <c r="AL38" s="15"/>
      <c r="AM38" s="15"/>
    </row>
    <row r="39" spans="1:39">
      <c r="A39" s="49" t="s">
        <v>137</v>
      </c>
      <c r="B39" s="49"/>
      <c r="C39" s="49"/>
      <c r="D39" s="49"/>
      <c r="E39" s="49"/>
      <c r="F39" s="49"/>
      <c r="G39" s="49"/>
      <c r="H39" s="49"/>
      <c r="I39" s="49"/>
      <c r="J39" s="49"/>
      <c r="K39" s="49"/>
      <c r="L39" s="49"/>
      <c r="M39" s="49"/>
      <c r="N39" s="49"/>
      <c r="O39" s="49"/>
      <c r="P39" s="49"/>
      <c r="Q39" s="49"/>
      <c r="R39" s="49"/>
      <c r="S39" s="49"/>
      <c r="T39" s="49"/>
      <c r="U39" s="49"/>
      <c r="V39" s="49"/>
      <c r="W39" s="49"/>
      <c r="X39" s="49"/>
      <c r="Y39" s="49"/>
      <c r="Z39" s="49"/>
      <c r="AA39" s="15"/>
      <c r="AB39" s="15"/>
      <c r="AC39" s="15"/>
      <c r="AD39" s="15"/>
      <c r="AE39" s="15"/>
      <c r="AF39" s="15"/>
      <c r="AG39" s="15"/>
      <c r="AH39" s="15"/>
      <c r="AI39" s="15"/>
      <c r="AJ39" s="15"/>
      <c r="AK39" s="15"/>
      <c r="AL39" s="15"/>
      <c r="AM39" s="15"/>
    </row>
    <row r="40" spans="1:39">
      <c r="A40" s="41" t="s">
        <v>136</v>
      </c>
      <c r="B40" s="41"/>
      <c r="C40" s="41"/>
      <c r="D40" s="41"/>
      <c r="E40" s="41"/>
      <c r="F40" s="41"/>
      <c r="G40" s="41"/>
      <c r="H40" s="41"/>
      <c r="I40" s="41"/>
      <c r="J40" s="41"/>
      <c r="K40" s="41"/>
      <c r="L40" s="41"/>
      <c r="M40" s="41"/>
      <c r="N40" s="41"/>
      <c r="O40" s="41"/>
      <c r="P40" s="41"/>
      <c r="Q40" s="41"/>
      <c r="R40" s="41"/>
      <c r="S40" s="41"/>
      <c r="T40" s="41"/>
      <c r="U40" s="41"/>
      <c r="V40" s="41"/>
      <c r="W40" s="41"/>
      <c r="X40" s="41"/>
      <c r="Y40" s="41"/>
      <c r="Z40" s="41"/>
      <c r="AA40" s="15"/>
      <c r="AB40" s="15"/>
      <c r="AC40" s="15"/>
      <c r="AD40" s="15"/>
      <c r="AE40" s="15"/>
      <c r="AF40" s="15"/>
      <c r="AG40" s="15"/>
      <c r="AH40" s="15"/>
      <c r="AI40" s="15"/>
      <c r="AJ40" s="15"/>
      <c r="AK40" s="15"/>
      <c r="AL40" s="15"/>
      <c r="AM40" s="15"/>
    </row>
    <row r="41" spans="1:39" ht="38.25" customHeight="1">
      <c r="A41" s="41" t="s">
        <v>135</v>
      </c>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15"/>
      <c r="AB41" s="15"/>
      <c r="AC41" s="15"/>
      <c r="AD41" s="15"/>
      <c r="AE41" s="15"/>
      <c r="AF41" s="15"/>
      <c r="AG41" s="15"/>
      <c r="AH41" s="15"/>
      <c r="AI41" s="15"/>
      <c r="AJ41" s="15"/>
      <c r="AK41" s="15"/>
      <c r="AL41" s="15"/>
      <c r="AM41" s="15"/>
    </row>
    <row r="42" spans="1:39" ht="25.5" customHeight="1">
      <c r="A42" s="41" t="s">
        <v>134</v>
      </c>
      <c r="B42" s="41"/>
      <c r="C42" s="41"/>
      <c r="D42" s="41"/>
      <c r="E42" s="41"/>
      <c r="F42" s="41"/>
      <c r="G42" s="41"/>
      <c r="H42" s="41"/>
      <c r="I42" s="41"/>
      <c r="J42" s="41"/>
      <c r="K42" s="41"/>
      <c r="L42" s="41"/>
      <c r="M42" s="41"/>
      <c r="N42" s="41"/>
      <c r="O42" s="41"/>
      <c r="P42" s="41"/>
      <c r="Q42" s="41"/>
      <c r="R42" s="41"/>
      <c r="S42" s="41"/>
      <c r="T42" s="41"/>
      <c r="U42" s="41"/>
      <c r="V42" s="41"/>
      <c r="W42" s="41"/>
      <c r="X42" s="41"/>
      <c r="Y42" s="41"/>
      <c r="Z42" s="41"/>
      <c r="AA42" s="15"/>
      <c r="AB42" s="15"/>
      <c r="AC42" s="15"/>
      <c r="AD42" s="15"/>
      <c r="AE42" s="15"/>
      <c r="AF42" s="15"/>
      <c r="AG42" s="15"/>
      <c r="AH42" s="15"/>
      <c r="AI42" s="15"/>
      <c r="AJ42" s="15"/>
      <c r="AK42" s="15"/>
      <c r="AL42" s="15"/>
      <c r="AM42" s="15"/>
    </row>
    <row r="43" spans="1:39" ht="25.5" customHeight="1">
      <c r="A43" s="41" t="s">
        <v>133</v>
      </c>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5"/>
      <c r="AB43" s="15"/>
      <c r="AC43" s="15"/>
      <c r="AD43" s="15"/>
      <c r="AE43" s="15"/>
      <c r="AF43" s="15"/>
      <c r="AG43" s="15"/>
      <c r="AH43" s="15"/>
      <c r="AI43" s="15"/>
      <c r="AJ43" s="15"/>
      <c r="AK43" s="15"/>
      <c r="AL43" s="15"/>
      <c r="AM43" s="15"/>
    </row>
    <row r="44" spans="1:39">
      <c r="A44" s="43" t="s">
        <v>132</v>
      </c>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15"/>
      <c r="AB44" s="15"/>
      <c r="AC44" s="15"/>
      <c r="AD44" s="15"/>
      <c r="AE44" s="15"/>
      <c r="AF44" s="15"/>
      <c r="AG44" s="15"/>
      <c r="AH44" s="15"/>
      <c r="AI44" s="15"/>
      <c r="AJ44" s="15"/>
      <c r="AK44" s="15"/>
      <c r="AL44" s="15"/>
      <c r="AM44" s="15"/>
    </row>
    <row r="45" spans="1:39" ht="25.5" customHeight="1">
      <c r="A45" s="43" t="s">
        <v>131</v>
      </c>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15"/>
      <c r="AB45" s="15"/>
      <c r="AC45" s="15"/>
      <c r="AD45" s="15"/>
      <c r="AE45" s="15"/>
      <c r="AF45" s="15"/>
      <c r="AG45" s="15"/>
      <c r="AH45" s="15"/>
      <c r="AI45" s="15"/>
      <c r="AJ45" s="15"/>
      <c r="AK45" s="15"/>
      <c r="AL45" s="15"/>
      <c r="AM45" s="15"/>
    </row>
    <row r="46" spans="1:39">
      <c r="A46" s="40" t="s">
        <v>130</v>
      </c>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15"/>
      <c r="AB46" s="15"/>
      <c r="AC46" s="15"/>
      <c r="AD46" s="15"/>
      <c r="AE46" s="15"/>
      <c r="AF46" s="15"/>
      <c r="AG46" s="15"/>
      <c r="AH46" s="15"/>
      <c r="AI46" s="15"/>
      <c r="AJ46" s="15"/>
      <c r="AK46" s="15"/>
      <c r="AL46" s="15"/>
      <c r="AM46" s="15"/>
    </row>
    <row r="47" spans="1:39">
      <c r="A47" s="46" t="s">
        <v>129</v>
      </c>
      <c r="B47" s="46"/>
      <c r="C47" s="46"/>
      <c r="D47" s="46"/>
      <c r="E47" s="46"/>
      <c r="F47" s="46"/>
      <c r="G47" s="46"/>
      <c r="H47" s="46"/>
      <c r="I47" s="46"/>
      <c r="J47" s="46"/>
      <c r="K47" s="46"/>
      <c r="L47" s="46"/>
      <c r="M47" s="46"/>
      <c r="N47" s="46"/>
      <c r="O47" s="46"/>
      <c r="P47" s="46"/>
      <c r="Q47" s="46"/>
      <c r="R47" s="46"/>
      <c r="S47" s="46"/>
      <c r="T47" s="46"/>
      <c r="U47" s="46"/>
      <c r="V47" s="46"/>
      <c r="W47" s="46"/>
      <c r="X47" s="46"/>
      <c r="Y47" s="46"/>
      <c r="Z47" s="46"/>
      <c r="AA47" s="15"/>
      <c r="AB47" s="15"/>
      <c r="AC47" s="15"/>
      <c r="AD47" s="15"/>
      <c r="AE47" s="15"/>
      <c r="AF47" s="15"/>
      <c r="AG47" s="15"/>
      <c r="AH47" s="15"/>
      <c r="AI47" s="15"/>
      <c r="AJ47" s="15"/>
      <c r="AK47" s="15"/>
      <c r="AL47" s="15"/>
      <c r="AM47" s="15"/>
    </row>
    <row r="48" spans="1:39">
      <c r="A48" s="41" t="s">
        <v>128</v>
      </c>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5"/>
      <c r="AB48" s="15"/>
      <c r="AC48" s="15"/>
      <c r="AD48" s="15"/>
      <c r="AE48" s="15"/>
      <c r="AF48" s="15"/>
      <c r="AG48" s="15"/>
      <c r="AH48" s="15"/>
      <c r="AI48" s="15"/>
      <c r="AJ48" s="15"/>
      <c r="AK48" s="15"/>
      <c r="AL48" s="15"/>
      <c r="AM48" s="15"/>
    </row>
    <row r="49" spans="1:39">
      <c r="A49" s="41" t="s">
        <v>127</v>
      </c>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5"/>
      <c r="AB49" s="15"/>
      <c r="AC49" s="15"/>
      <c r="AD49" s="15"/>
      <c r="AE49" s="15"/>
      <c r="AF49" s="15"/>
      <c r="AG49" s="15"/>
      <c r="AH49" s="15"/>
      <c r="AI49" s="15"/>
      <c r="AJ49" s="15"/>
      <c r="AK49" s="15"/>
      <c r="AL49" s="15"/>
      <c r="AM49" s="15"/>
    </row>
    <row r="50" spans="1:39">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15"/>
      <c r="AB50" s="15"/>
      <c r="AC50" s="15"/>
      <c r="AD50" s="15"/>
      <c r="AE50" s="15"/>
      <c r="AF50" s="15"/>
      <c r="AG50" s="15"/>
      <c r="AH50" s="15"/>
      <c r="AI50" s="15"/>
      <c r="AJ50" s="15"/>
      <c r="AK50" s="15"/>
      <c r="AL50" s="15"/>
      <c r="AM50" s="15"/>
    </row>
    <row r="51" spans="1:39">
      <c r="A51" s="42" t="s">
        <v>126</v>
      </c>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5"/>
      <c r="AB51" s="15"/>
      <c r="AC51" s="15"/>
      <c r="AD51" s="15"/>
      <c r="AE51" s="15"/>
      <c r="AF51" s="15"/>
      <c r="AG51" s="15"/>
      <c r="AH51" s="15"/>
      <c r="AI51" s="15"/>
      <c r="AJ51" s="15"/>
      <c r="AK51" s="15"/>
      <c r="AL51" s="15"/>
      <c r="AM51" s="15"/>
    </row>
    <row r="52" spans="1:39">
      <c r="A52" s="42" t="s">
        <v>125</v>
      </c>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5"/>
      <c r="AB52" s="15"/>
      <c r="AC52" s="15"/>
      <c r="AD52" s="15"/>
      <c r="AE52" s="15"/>
      <c r="AF52" s="15"/>
      <c r="AG52" s="15"/>
      <c r="AH52" s="15"/>
      <c r="AI52" s="15"/>
      <c r="AJ52" s="15"/>
      <c r="AK52" s="15"/>
      <c r="AL52" s="15"/>
      <c r="AM52" s="15"/>
    </row>
    <row r="53" spans="1:39">
      <c r="A53" s="39" t="s">
        <v>124</v>
      </c>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15"/>
      <c r="AB53" s="15"/>
      <c r="AC53" s="15"/>
      <c r="AD53" s="15"/>
      <c r="AE53" s="15"/>
      <c r="AF53" s="15"/>
      <c r="AG53" s="15"/>
      <c r="AH53" s="15"/>
      <c r="AI53" s="15"/>
      <c r="AJ53" s="15"/>
      <c r="AK53" s="15"/>
      <c r="AL53" s="15"/>
      <c r="AM53" s="15"/>
    </row>
    <row r="54" spans="1:39">
      <c r="A54" s="37" t="s">
        <v>123</v>
      </c>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15"/>
      <c r="AB54" s="15"/>
      <c r="AC54" s="15"/>
      <c r="AD54" s="15"/>
      <c r="AE54" s="15"/>
      <c r="AF54" s="15"/>
      <c r="AG54" s="15"/>
      <c r="AH54" s="15"/>
      <c r="AI54" s="15"/>
      <c r="AJ54" s="15"/>
      <c r="AK54" s="15"/>
      <c r="AL54" s="15"/>
      <c r="AM54" s="15"/>
    </row>
    <row r="55" spans="1:39">
      <c r="A55" s="37" t="s">
        <v>122</v>
      </c>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15"/>
      <c r="AB55" s="15"/>
      <c r="AC55" s="15"/>
      <c r="AD55" s="15"/>
      <c r="AE55" s="15"/>
      <c r="AF55" s="15"/>
      <c r="AG55" s="15"/>
      <c r="AH55" s="15"/>
      <c r="AI55" s="15"/>
      <c r="AJ55" s="15"/>
      <c r="AK55" s="15"/>
      <c r="AL55" s="15"/>
      <c r="AM55" s="15"/>
    </row>
    <row r="56" spans="1:39">
      <c r="A56" s="40" t="s">
        <v>121</v>
      </c>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15"/>
      <c r="AB56" s="15"/>
      <c r="AC56" s="15"/>
      <c r="AD56" s="15"/>
      <c r="AE56" s="15"/>
      <c r="AF56" s="15"/>
      <c r="AG56" s="15"/>
      <c r="AH56" s="15"/>
      <c r="AI56" s="15"/>
      <c r="AJ56" s="15"/>
      <c r="AK56" s="15"/>
      <c r="AL56" s="15"/>
      <c r="AM56" s="15"/>
    </row>
    <row r="57" spans="1:39">
      <c r="A57" s="40" t="s">
        <v>120</v>
      </c>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15"/>
      <c r="AB57" s="15"/>
      <c r="AC57" s="15"/>
      <c r="AD57" s="15"/>
      <c r="AE57" s="15"/>
      <c r="AF57" s="15"/>
      <c r="AG57" s="15"/>
      <c r="AH57" s="15"/>
      <c r="AI57" s="15"/>
      <c r="AJ57" s="15"/>
      <c r="AK57" s="15"/>
      <c r="AL57" s="15"/>
      <c r="AM57" s="15"/>
    </row>
    <row r="58" spans="1:39">
      <c r="A58" s="39" t="s">
        <v>119</v>
      </c>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15"/>
      <c r="AB58" s="15"/>
      <c r="AC58" s="15"/>
      <c r="AD58" s="15"/>
      <c r="AE58" s="15"/>
      <c r="AF58" s="15"/>
      <c r="AG58" s="15"/>
      <c r="AH58" s="15"/>
      <c r="AI58" s="15"/>
      <c r="AJ58" s="15"/>
      <c r="AK58" s="15"/>
      <c r="AL58" s="15"/>
      <c r="AM58" s="15"/>
    </row>
    <row r="59" spans="1:39">
      <c r="A59" s="40" t="s">
        <v>118</v>
      </c>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15"/>
      <c r="AB59" s="15"/>
      <c r="AC59" s="15"/>
      <c r="AD59" s="15"/>
      <c r="AE59" s="15"/>
      <c r="AF59" s="15"/>
      <c r="AG59" s="15"/>
      <c r="AH59" s="15"/>
      <c r="AI59" s="15"/>
      <c r="AJ59" s="15"/>
      <c r="AK59" s="15"/>
      <c r="AL59" s="15"/>
      <c r="AM59" s="15"/>
    </row>
    <row r="60" spans="1:39">
      <c r="A60" s="38" t="s">
        <v>117</v>
      </c>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15"/>
      <c r="AB60" s="15"/>
      <c r="AC60" s="15"/>
      <c r="AD60" s="15"/>
      <c r="AE60" s="15"/>
      <c r="AF60" s="15"/>
      <c r="AG60" s="15"/>
      <c r="AH60" s="15"/>
      <c r="AI60" s="15"/>
      <c r="AJ60" s="15"/>
      <c r="AK60" s="15"/>
      <c r="AL60" s="15"/>
      <c r="AM60" s="15"/>
    </row>
    <row r="61" spans="1:39">
      <c r="A61" s="36" t="s">
        <v>116</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15"/>
      <c r="AB61" s="15"/>
      <c r="AC61" s="15"/>
      <c r="AD61" s="15"/>
      <c r="AE61" s="15"/>
      <c r="AF61" s="15"/>
      <c r="AG61" s="15"/>
      <c r="AH61" s="15"/>
      <c r="AI61" s="15"/>
      <c r="AJ61" s="15"/>
      <c r="AK61" s="15"/>
      <c r="AL61" s="15"/>
      <c r="AM61" s="15"/>
    </row>
    <row r="62" spans="1:39">
      <c r="A62" s="40" t="s">
        <v>115</v>
      </c>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15"/>
      <c r="AB62" s="15"/>
      <c r="AC62" s="15"/>
      <c r="AD62" s="15"/>
      <c r="AE62" s="15"/>
      <c r="AF62" s="15"/>
      <c r="AG62" s="15"/>
      <c r="AH62" s="15"/>
      <c r="AI62" s="15"/>
      <c r="AJ62" s="15"/>
      <c r="AK62" s="15"/>
      <c r="AL62" s="15"/>
      <c r="AM62" s="15"/>
    </row>
    <row r="63" spans="1:39">
      <c r="A63" s="37" t="s">
        <v>114</v>
      </c>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16"/>
      <c r="AB63" s="16"/>
      <c r="AC63" s="16"/>
      <c r="AD63" s="16"/>
      <c r="AE63" s="16"/>
      <c r="AF63" s="16"/>
      <c r="AG63" s="16"/>
      <c r="AH63" s="16"/>
      <c r="AI63" s="16"/>
      <c r="AJ63" s="16"/>
      <c r="AK63" s="16"/>
      <c r="AL63" s="16"/>
      <c r="AM63" s="16"/>
    </row>
    <row r="64" spans="1:39">
      <c r="A64" s="36" t="s">
        <v>105</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16"/>
      <c r="AB64" s="16"/>
      <c r="AC64" s="16"/>
      <c r="AD64" s="16"/>
      <c r="AE64" s="16"/>
      <c r="AF64" s="16"/>
      <c r="AG64" s="16"/>
      <c r="AH64" s="16"/>
      <c r="AI64" s="16"/>
      <c r="AJ64" s="16"/>
      <c r="AK64" s="16"/>
      <c r="AL64" s="16"/>
      <c r="AM64" s="16"/>
    </row>
    <row r="65" spans="1:39">
      <c r="A65" s="40" t="s">
        <v>113</v>
      </c>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15"/>
      <c r="AB65" s="15"/>
      <c r="AC65" s="15"/>
      <c r="AD65" s="15"/>
      <c r="AE65" s="15"/>
      <c r="AF65" s="15"/>
      <c r="AG65" s="15"/>
      <c r="AH65" s="15"/>
      <c r="AI65" s="15"/>
      <c r="AJ65" s="15"/>
      <c r="AK65" s="15"/>
      <c r="AL65" s="15"/>
      <c r="AM65" s="15"/>
    </row>
    <row r="66" spans="1:39">
      <c r="A66" s="37" t="s">
        <v>112</v>
      </c>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16"/>
      <c r="AB66" s="16"/>
      <c r="AC66" s="16"/>
      <c r="AD66" s="16"/>
      <c r="AE66" s="16"/>
      <c r="AF66" s="16"/>
      <c r="AG66" s="16"/>
      <c r="AH66" s="16"/>
      <c r="AI66" s="16"/>
      <c r="AJ66" s="16"/>
      <c r="AK66" s="16"/>
      <c r="AL66" s="16"/>
      <c r="AM66" s="16"/>
    </row>
    <row r="67" spans="1:39">
      <c r="A67" s="38" t="s">
        <v>111</v>
      </c>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16"/>
      <c r="AB67" s="16"/>
      <c r="AC67" s="16"/>
      <c r="AD67" s="16"/>
      <c r="AE67" s="16"/>
      <c r="AF67" s="16"/>
      <c r="AG67" s="16"/>
      <c r="AH67" s="16"/>
      <c r="AI67" s="16"/>
      <c r="AJ67" s="16"/>
      <c r="AK67" s="16"/>
      <c r="AL67" s="16"/>
      <c r="AM67" s="16"/>
    </row>
    <row r="68" spans="1:39">
      <c r="A68" s="36" t="s">
        <v>110</v>
      </c>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16"/>
      <c r="AB68" s="16"/>
      <c r="AC68" s="16"/>
      <c r="AD68" s="16"/>
      <c r="AE68" s="16"/>
      <c r="AF68" s="16"/>
      <c r="AG68" s="16"/>
      <c r="AH68" s="16"/>
      <c r="AI68" s="16"/>
      <c r="AJ68" s="16"/>
      <c r="AK68" s="16"/>
      <c r="AL68" s="16"/>
      <c r="AM68" s="16"/>
    </row>
    <row r="69" spans="1:39">
      <c r="A69" s="37" t="s">
        <v>109</v>
      </c>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16"/>
      <c r="AB69" s="16"/>
      <c r="AC69" s="16"/>
      <c r="AD69" s="16"/>
      <c r="AE69" s="16"/>
      <c r="AF69" s="16"/>
      <c r="AG69" s="16"/>
      <c r="AH69" s="16"/>
      <c r="AI69" s="16"/>
      <c r="AJ69" s="16"/>
      <c r="AK69" s="16"/>
      <c r="AL69" s="16"/>
      <c r="AM69" s="16"/>
    </row>
    <row r="70" spans="1:39">
      <c r="A70" s="37" t="s">
        <v>108</v>
      </c>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15"/>
      <c r="AB70" s="15"/>
      <c r="AC70" s="15"/>
      <c r="AD70" s="15"/>
      <c r="AE70" s="15"/>
      <c r="AF70" s="15"/>
      <c r="AG70" s="15"/>
      <c r="AH70" s="15"/>
      <c r="AI70" s="15"/>
      <c r="AJ70" s="15"/>
      <c r="AK70" s="15"/>
      <c r="AL70" s="15"/>
      <c r="AM70" s="15"/>
    </row>
    <row r="71" spans="1:39">
      <c r="A71" s="37" t="s">
        <v>107</v>
      </c>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15"/>
      <c r="AB71" s="15"/>
      <c r="AC71" s="15"/>
      <c r="AD71" s="15"/>
      <c r="AE71" s="15"/>
      <c r="AF71" s="15"/>
      <c r="AG71" s="15"/>
      <c r="AH71" s="15"/>
      <c r="AI71" s="15"/>
      <c r="AJ71" s="15"/>
      <c r="AK71" s="15"/>
      <c r="AL71" s="15"/>
      <c r="AM71" s="15"/>
    </row>
    <row r="72" spans="1:39">
      <c r="A72" s="37" t="s">
        <v>106</v>
      </c>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15"/>
      <c r="AB72" s="15"/>
      <c r="AC72" s="15"/>
      <c r="AD72" s="15"/>
      <c r="AE72" s="15"/>
      <c r="AF72" s="15"/>
      <c r="AG72" s="15"/>
      <c r="AH72" s="15"/>
      <c r="AI72" s="15"/>
      <c r="AJ72" s="15"/>
      <c r="AK72" s="15"/>
      <c r="AL72" s="15"/>
      <c r="AM72" s="15"/>
    </row>
    <row r="73" spans="1:39">
      <c r="A73" s="36" t="s">
        <v>105</v>
      </c>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15"/>
      <c r="AB73" s="15"/>
      <c r="AC73" s="15"/>
      <c r="AD73" s="15"/>
      <c r="AE73" s="15"/>
      <c r="AF73" s="15"/>
      <c r="AG73" s="15"/>
      <c r="AH73" s="15"/>
      <c r="AI73" s="15"/>
      <c r="AJ73" s="15"/>
      <c r="AK73" s="15"/>
      <c r="AL73" s="15"/>
      <c r="AM73" s="15"/>
    </row>
    <row r="74" spans="1:39">
      <c r="A74" s="37" t="s">
        <v>104</v>
      </c>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16"/>
      <c r="AB74" s="16"/>
      <c r="AC74" s="16"/>
      <c r="AD74" s="16"/>
      <c r="AE74" s="16"/>
      <c r="AF74" s="16"/>
      <c r="AG74" s="16"/>
      <c r="AH74" s="16"/>
      <c r="AI74" s="16"/>
      <c r="AJ74" s="16"/>
      <c r="AK74" s="16"/>
      <c r="AL74" s="16"/>
      <c r="AM74" s="16"/>
    </row>
    <row r="75" spans="1:39">
      <c r="A75" s="37" t="s">
        <v>103</v>
      </c>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15"/>
      <c r="AB75" s="15"/>
      <c r="AC75" s="15"/>
      <c r="AD75" s="15"/>
      <c r="AE75" s="15"/>
      <c r="AF75" s="15"/>
      <c r="AG75" s="15"/>
      <c r="AH75" s="15"/>
      <c r="AI75" s="15"/>
      <c r="AJ75" s="15"/>
      <c r="AK75" s="15"/>
      <c r="AL75" s="15"/>
      <c r="AM75" s="15"/>
    </row>
    <row r="76" spans="1:39">
      <c r="A76" s="37" t="s">
        <v>102</v>
      </c>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15"/>
      <c r="AB76" s="15"/>
      <c r="AC76" s="15"/>
      <c r="AD76" s="15"/>
      <c r="AE76" s="15"/>
      <c r="AF76" s="15"/>
      <c r="AG76" s="15"/>
      <c r="AH76" s="15"/>
      <c r="AI76" s="15"/>
      <c r="AJ76" s="15"/>
      <c r="AK76" s="15"/>
      <c r="AL76" s="15"/>
      <c r="AM76" s="15"/>
    </row>
    <row r="77" spans="1:39">
      <c r="A77" s="38" t="s">
        <v>101</v>
      </c>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15"/>
      <c r="AB77" s="15"/>
      <c r="AC77" s="15"/>
      <c r="AD77" s="15"/>
      <c r="AE77" s="15"/>
      <c r="AF77" s="15"/>
      <c r="AG77" s="15"/>
      <c r="AH77" s="15"/>
      <c r="AI77" s="15"/>
      <c r="AJ77" s="15"/>
      <c r="AK77" s="15"/>
      <c r="AL77" s="15"/>
      <c r="AM77" s="15"/>
    </row>
    <row r="78" spans="1:39">
      <c r="A78" s="37" t="s">
        <v>100</v>
      </c>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15"/>
      <c r="AB78" s="15"/>
      <c r="AC78" s="15"/>
      <c r="AD78" s="15"/>
      <c r="AE78" s="15"/>
      <c r="AF78" s="15"/>
      <c r="AG78" s="15"/>
      <c r="AH78" s="15"/>
      <c r="AI78" s="15"/>
      <c r="AJ78" s="15"/>
      <c r="AK78" s="15"/>
      <c r="AL78" s="15"/>
      <c r="AM78" s="15"/>
    </row>
    <row r="79" spans="1:39">
      <c r="A79" s="37" t="s">
        <v>99</v>
      </c>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15"/>
      <c r="AB79" s="15"/>
      <c r="AC79" s="15"/>
      <c r="AD79" s="15"/>
      <c r="AE79" s="15"/>
      <c r="AF79" s="15"/>
      <c r="AG79" s="15"/>
      <c r="AH79" s="15"/>
      <c r="AI79" s="15"/>
      <c r="AJ79" s="15"/>
      <c r="AK79" s="15"/>
      <c r="AL79" s="15"/>
      <c r="AM79" s="15"/>
    </row>
    <row r="80" spans="1:39">
      <c r="A80" s="37" t="s">
        <v>98</v>
      </c>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15"/>
      <c r="AB80" s="15"/>
      <c r="AC80" s="15"/>
      <c r="AD80" s="15"/>
      <c r="AE80" s="15"/>
      <c r="AF80" s="15"/>
      <c r="AG80" s="15"/>
      <c r="AH80" s="15"/>
      <c r="AI80" s="15"/>
      <c r="AJ80" s="15"/>
      <c r="AK80" s="15"/>
      <c r="AL80" s="15"/>
      <c r="AM80" s="15"/>
    </row>
    <row r="81" spans="1:26">
      <c r="A81" s="37" t="s">
        <v>97</v>
      </c>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spans="1:26">
      <c r="A82" s="38" t="s">
        <v>96</v>
      </c>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c r="A83" s="37" t="s">
        <v>95</v>
      </c>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sheetData>
  <mergeCells count="59">
    <mergeCell ref="A1:AM1"/>
    <mergeCell ref="A38:Z38"/>
    <mergeCell ref="A39:Z39"/>
    <mergeCell ref="A37:Z37"/>
    <mergeCell ref="A36:Z36"/>
    <mergeCell ref="A26:Z26"/>
    <mergeCell ref="A27:Z27"/>
    <mergeCell ref="A28:Z28"/>
    <mergeCell ref="A29:Z29"/>
    <mergeCell ref="A30:Z30"/>
    <mergeCell ref="A31:Z31"/>
    <mergeCell ref="A33:Z33"/>
    <mergeCell ref="A53:Z53"/>
    <mergeCell ref="A35:Z35"/>
    <mergeCell ref="A43:Z43"/>
    <mergeCell ref="A45:Z45"/>
    <mergeCell ref="A46:Z46"/>
    <mergeCell ref="A47:Z47"/>
    <mergeCell ref="A34:Z34"/>
    <mergeCell ref="A32:Z32"/>
    <mergeCell ref="A40:Z40"/>
    <mergeCell ref="A50:Z50"/>
    <mergeCell ref="A51:Z51"/>
    <mergeCell ref="A52:Z52"/>
    <mergeCell ref="A54:Z54"/>
    <mergeCell ref="A44:Z44"/>
    <mergeCell ref="A41:Z41"/>
    <mergeCell ref="A42:Z42"/>
    <mergeCell ref="A48:Z48"/>
    <mergeCell ref="A49:Z49"/>
    <mergeCell ref="A83:Z83"/>
    <mergeCell ref="A80:Z80"/>
    <mergeCell ref="A81:Z81"/>
    <mergeCell ref="A69:Z69"/>
    <mergeCell ref="A78:Z78"/>
    <mergeCell ref="A79:Z79"/>
    <mergeCell ref="A70:Z70"/>
    <mergeCell ref="A71:Z71"/>
    <mergeCell ref="A55:Z55"/>
    <mergeCell ref="A56:Z56"/>
    <mergeCell ref="A58:Z58"/>
    <mergeCell ref="A59:Z59"/>
    <mergeCell ref="A57:Z57"/>
    <mergeCell ref="A64:Z64"/>
    <mergeCell ref="A82:Z82"/>
    <mergeCell ref="A60:Z60"/>
    <mergeCell ref="A62:Z62"/>
    <mergeCell ref="A65:Z65"/>
    <mergeCell ref="A66:Z66"/>
    <mergeCell ref="A61:Z61"/>
    <mergeCell ref="A76:Z76"/>
    <mergeCell ref="A77:Z77"/>
    <mergeCell ref="A63:Z63"/>
    <mergeCell ref="A67:Z67"/>
    <mergeCell ref="A68:Z68"/>
    <mergeCell ref="A73:Z73"/>
    <mergeCell ref="A74:Z74"/>
    <mergeCell ref="A75:Z75"/>
    <mergeCell ref="A72:Z72"/>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
  <sheetViews>
    <sheetView workbookViewId="0">
      <selection activeCell="C4" sqref="C4"/>
    </sheetView>
  </sheetViews>
  <sheetFormatPr baseColWidth="10" defaultRowHeight="16"/>
  <sheetData>
    <row r="1" spans="1:7">
      <c r="B1" t="s">
        <v>1</v>
      </c>
      <c r="C1" t="s">
        <v>2</v>
      </c>
      <c r="D1" t="s">
        <v>3</v>
      </c>
      <c r="E1" t="s">
        <v>4</v>
      </c>
      <c r="F1" t="s">
        <v>5</v>
      </c>
    </row>
    <row r="2" spans="1:7">
      <c r="A2" t="s">
        <v>47</v>
      </c>
      <c r="B2">
        <v>3.8764521265094588E-2</v>
      </c>
      <c r="C2">
        <v>3.977748802589421E-2</v>
      </c>
      <c r="D2">
        <v>9.8775659968156432E-2</v>
      </c>
      <c r="E2">
        <v>0.41068398188977928</v>
      </c>
      <c r="F2">
        <v>0.41199834885107561</v>
      </c>
    </row>
    <row r="3" spans="1:7">
      <c r="A3" t="s">
        <v>48</v>
      </c>
      <c r="B3">
        <v>6.9262870192018294E-2</v>
      </c>
      <c r="C3">
        <v>1.0959038102690662E-2</v>
      </c>
      <c r="D3">
        <v>0.12548883968879793</v>
      </c>
      <c r="E3">
        <v>0.37490112694125077</v>
      </c>
      <c r="F3">
        <v>0.4193881250752422</v>
      </c>
    </row>
    <row r="4" spans="1:7">
      <c r="A4" t="s">
        <v>49</v>
      </c>
      <c r="B4">
        <f>AVERAGE(B2:B3)</f>
        <v>5.4013695728556438E-2</v>
      </c>
      <c r="C4">
        <f t="shared" ref="C4:F4" si="0">AVERAGE(C2:C3)</f>
        <v>2.5368263064292434E-2</v>
      </c>
      <c r="D4">
        <f t="shared" si="0"/>
        <v>0.11213224982847718</v>
      </c>
      <c r="E4">
        <f t="shared" si="0"/>
        <v>0.39279255441551503</v>
      </c>
      <c r="F4">
        <f t="shared" si="0"/>
        <v>0.41569323696315891</v>
      </c>
      <c r="G4">
        <f>SUM(B4:F4)</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B188D-D767-B44F-AD70-EEE14C63E342}">
  <dimension ref="A3:B12"/>
  <sheetViews>
    <sheetView workbookViewId="0">
      <selection activeCell="B7" sqref="B7"/>
    </sheetView>
  </sheetViews>
  <sheetFormatPr baseColWidth="10" defaultRowHeight="16"/>
  <cols>
    <col min="1" max="1" width="14.6640625" bestFit="1" customWidth="1"/>
    <col min="2" max="2" width="15.33203125" bestFit="1" customWidth="1"/>
  </cols>
  <sheetData>
    <row r="3" spans="1:2">
      <c r="A3" s="12" t="s">
        <v>91</v>
      </c>
      <c r="B3" t="s">
        <v>94</v>
      </c>
    </row>
    <row r="4" spans="1:2">
      <c r="A4" s="13">
        <v>0</v>
      </c>
      <c r="B4" s="2">
        <v>0</v>
      </c>
    </row>
    <row r="5" spans="1:2">
      <c r="A5" s="13" t="s">
        <v>87</v>
      </c>
      <c r="B5" s="2">
        <v>0.17495880459374669</v>
      </c>
    </row>
    <row r="6" spans="1:2">
      <c r="A6" s="13" t="s">
        <v>80</v>
      </c>
      <c r="B6" s="2">
        <v>1.1052745853450292E-2</v>
      </c>
    </row>
    <row r="7" spans="1:2">
      <c r="A7" s="13" t="s">
        <v>45</v>
      </c>
      <c r="B7" s="2">
        <v>0.78611481429813612</v>
      </c>
    </row>
    <row r="8" spans="1:2">
      <c r="A8" s="13" t="s">
        <v>88</v>
      </c>
      <c r="B8" s="2">
        <v>8.9714731645099601E-3</v>
      </c>
    </row>
    <row r="9" spans="1:2">
      <c r="A9" s="13" t="s">
        <v>89</v>
      </c>
      <c r="B9" s="2">
        <v>6.7208037063803321E-4</v>
      </c>
    </row>
    <row r="10" spans="1:2">
      <c r="A10" s="13" t="s">
        <v>77</v>
      </c>
      <c r="B10" s="2">
        <v>1.8230081719518808E-2</v>
      </c>
    </row>
    <row r="11" spans="1:2">
      <c r="A11" s="13" t="s">
        <v>92</v>
      </c>
      <c r="B11" s="2">
        <v>1</v>
      </c>
    </row>
    <row r="12" spans="1:2">
      <c r="A12" s="13" t="s">
        <v>93</v>
      </c>
      <c r="B12">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9"/>
  <sheetViews>
    <sheetView workbookViewId="0">
      <selection activeCell="G1" sqref="G1:H27"/>
    </sheetView>
  </sheetViews>
  <sheetFormatPr baseColWidth="10" defaultRowHeight="16"/>
  <cols>
    <col min="1" max="1" width="30.5" customWidth="1"/>
  </cols>
  <sheetData>
    <row r="1" spans="1:15">
      <c r="A1" t="s">
        <v>15</v>
      </c>
      <c r="B1" t="s">
        <v>16</v>
      </c>
      <c r="E1" t="s">
        <v>85</v>
      </c>
      <c r="F1" t="s">
        <v>86</v>
      </c>
      <c r="G1" t="s">
        <v>90</v>
      </c>
      <c r="H1" t="s">
        <v>79</v>
      </c>
      <c r="I1" t="s">
        <v>78</v>
      </c>
      <c r="J1" t="s">
        <v>74</v>
      </c>
      <c r="K1" t="s">
        <v>79</v>
      </c>
      <c r="L1" t="s">
        <v>81</v>
      </c>
      <c r="M1" t="s">
        <v>83</v>
      </c>
      <c r="N1" t="s">
        <v>84</v>
      </c>
      <c r="O1" t="s">
        <v>82</v>
      </c>
    </row>
    <row r="2" spans="1:15">
      <c r="B2" t="s">
        <v>17</v>
      </c>
      <c r="C2" t="s">
        <v>18</v>
      </c>
      <c r="D2" t="s">
        <v>19</v>
      </c>
    </row>
    <row r="3" spans="1:15">
      <c r="A3" t="s">
        <v>20</v>
      </c>
      <c r="B3" s="3">
        <v>80991</v>
      </c>
      <c r="C3" s="3">
        <v>33651</v>
      </c>
      <c r="D3">
        <v>0.8</v>
      </c>
      <c r="E3">
        <f>I3+J3</f>
        <v>1</v>
      </c>
      <c r="F3">
        <f>E3*C3</f>
        <v>33651</v>
      </c>
      <c r="G3" s="1">
        <f>F3/$F$27</f>
        <v>8.8241032197972896E-3</v>
      </c>
      <c r="H3" t="str">
        <f>K3</f>
        <v>Human Powered</v>
      </c>
      <c r="J3">
        <v>1</v>
      </c>
      <c r="K3" t="s">
        <v>80</v>
      </c>
      <c r="L3">
        <f t="shared" ref="L3:L26" si="0">C3*J3</f>
        <v>33651</v>
      </c>
      <c r="M3" s="1">
        <f t="shared" ref="M3:M26" si="1">L3/$L$27</f>
        <v>1.0821840494348851E-2</v>
      </c>
      <c r="N3">
        <f t="shared" ref="N3:N26" si="2">I3*C3</f>
        <v>0</v>
      </c>
      <c r="O3" s="1">
        <f>N3/$N$27</f>
        <v>0</v>
      </c>
    </row>
    <row r="4" spans="1:15">
      <c r="A4" t="s">
        <v>21</v>
      </c>
      <c r="B4" s="3">
        <v>8027</v>
      </c>
      <c r="C4" s="3">
        <v>8499</v>
      </c>
      <c r="D4">
        <v>0.2</v>
      </c>
      <c r="E4">
        <f t="shared" ref="E4:E26" si="3">I4+J4</f>
        <v>1</v>
      </c>
      <c r="F4">
        <f t="shared" ref="F4:F26" si="4">E4*C4</f>
        <v>8499</v>
      </c>
      <c r="G4" s="1">
        <f t="shared" ref="G4:G26" si="5">F4/$F$27</f>
        <v>2.2286426336530019E-3</v>
      </c>
      <c r="H4" t="str">
        <f t="shared" ref="H4:H26" si="6">K4</f>
        <v>Human Powered</v>
      </c>
      <c r="J4">
        <v>1</v>
      </c>
      <c r="K4" t="s">
        <v>80</v>
      </c>
      <c r="L4">
        <f t="shared" si="0"/>
        <v>8499</v>
      </c>
      <c r="M4" s="1">
        <f t="shared" si="1"/>
        <v>2.7331973005696973E-3</v>
      </c>
      <c r="N4">
        <f t="shared" si="2"/>
        <v>0</v>
      </c>
      <c r="O4" s="1">
        <f t="shared" ref="O4:O26" si="7">N4/$N$27</f>
        <v>0</v>
      </c>
    </row>
    <row r="5" spans="1:15">
      <c r="A5" t="s">
        <v>22</v>
      </c>
      <c r="B5" s="3">
        <v>396910</v>
      </c>
      <c r="C5" s="3">
        <v>1532612</v>
      </c>
      <c r="D5">
        <v>38.6</v>
      </c>
      <c r="E5">
        <f t="shared" si="3"/>
        <v>1</v>
      </c>
      <c r="F5">
        <f t="shared" si="4"/>
        <v>1532612</v>
      </c>
      <c r="G5" s="1">
        <f t="shared" si="5"/>
        <v>0.40188780374728728</v>
      </c>
      <c r="H5" t="str">
        <f t="shared" si="6"/>
        <v>LDV</v>
      </c>
      <c r="J5">
        <v>1</v>
      </c>
      <c r="K5" t="s">
        <v>45</v>
      </c>
      <c r="L5">
        <f t="shared" si="0"/>
        <v>1532612</v>
      </c>
      <c r="M5" s="1">
        <f t="shared" si="1"/>
        <v>0.49287339466063362</v>
      </c>
      <c r="N5">
        <f t="shared" si="2"/>
        <v>0</v>
      </c>
      <c r="O5" s="1">
        <f t="shared" si="7"/>
        <v>0</v>
      </c>
    </row>
    <row r="6" spans="1:15">
      <c r="A6" t="s">
        <v>23</v>
      </c>
      <c r="B6" s="3">
        <v>229453</v>
      </c>
      <c r="C6" s="3">
        <v>817847</v>
      </c>
      <c r="D6">
        <v>20.6</v>
      </c>
      <c r="E6">
        <f t="shared" si="3"/>
        <v>1</v>
      </c>
      <c r="F6">
        <f t="shared" si="4"/>
        <v>817847</v>
      </c>
      <c r="G6" s="1">
        <f t="shared" si="5"/>
        <v>0.21445919425876064</v>
      </c>
      <c r="H6" t="str">
        <f t="shared" si="6"/>
        <v>LDV</v>
      </c>
      <c r="J6">
        <v>1</v>
      </c>
      <c r="K6" t="s">
        <v>45</v>
      </c>
      <c r="L6">
        <f t="shared" si="0"/>
        <v>817847</v>
      </c>
      <c r="M6" s="1">
        <f t="shared" si="1"/>
        <v>0.26301179111413409</v>
      </c>
      <c r="N6">
        <f t="shared" si="2"/>
        <v>0</v>
      </c>
      <c r="O6" s="1">
        <f t="shared" si="7"/>
        <v>0</v>
      </c>
    </row>
    <row r="7" spans="1:15">
      <c r="A7" t="s">
        <v>24</v>
      </c>
      <c r="B7" s="3">
        <v>60458</v>
      </c>
      <c r="C7" s="3">
        <v>260856</v>
      </c>
      <c r="D7">
        <v>6.6</v>
      </c>
      <c r="E7">
        <f t="shared" si="3"/>
        <v>1</v>
      </c>
      <c r="F7">
        <f t="shared" si="4"/>
        <v>260856</v>
      </c>
      <c r="G7" s="1">
        <f t="shared" si="5"/>
        <v>6.8402730067559411E-2</v>
      </c>
      <c r="H7" t="str">
        <f t="shared" si="6"/>
        <v>LDV</v>
      </c>
      <c r="J7">
        <v>1</v>
      </c>
      <c r="K7" t="s">
        <v>45</v>
      </c>
      <c r="L7">
        <f t="shared" si="0"/>
        <v>260856</v>
      </c>
      <c r="M7" s="1">
        <f t="shared" si="1"/>
        <v>8.3888800451513007E-2</v>
      </c>
      <c r="N7">
        <f t="shared" si="2"/>
        <v>0</v>
      </c>
      <c r="O7" s="1">
        <f t="shared" si="7"/>
        <v>0</v>
      </c>
    </row>
    <row r="8" spans="1:15">
      <c r="A8" t="s">
        <v>25</v>
      </c>
      <c r="B8" s="3">
        <v>108296</v>
      </c>
      <c r="C8" s="3">
        <v>386559</v>
      </c>
      <c r="D8">
        <v>9.6999999999999993</v>
      </c>
      <c r="E8">
        <f t="shared" si="3"/>
        <v>1</v>
      </c>
      <c r="F8">
        <f t="shared" si="4"/>
        <v>386559</v>
      </c>
      <c r="G8" s="1">
        <f t="shared" si="5"/>
        <v>0.10136508622452886</v>
      </c>
      <c r="H8" t="str">
        <f t="shared" si="6"/>
        <v>LDV</v>
      </c>
      <c r="J8">
        <v>1</v>
      </c>
      <c r="K8" t="s">
        <v>45</v>
      </c>
      <c r="L8">
        <f t="shared" si="0"/>
        <v>386559</v>
      </c>
      <c r="M8" s="1">
        <f t="shared" si="1"/>
        <v>0.12431368576431601</v>
      </c>
      <c r="N8">
        <f t="shared" si="2"/>
        <v>0</v>
      </c>
      <c r="O8" s="1">
        <f t="shared" si="7"/>
        <v>0</v>
      </c>
    </row>
    <row r="9" spans="1:15">
      <c r="A9" t="s">
        <v>26</v>
      </c>
      <c r="B9">
        <v>822</v>
      </c>
      <c r="C9">
        <v>461</v>
      </c>
      <c r="D9">
        <v>0</v>
      </c>
      <c r="E9">
        <f t="shared" si="3"/>
        <v>0</v>
      </c>
      <c r="F9">
        <f t="shared" si="4"/>
        <v>0</v>
      </c>
      <c r="G9" s="1">
        <f t="shared" si="5"/>
        <v>0</v>
      </c>
      <c r="H9">
        <f t="shared" si="6"/>
        <v>0</v>
      </c>
      <c r="L9">
        <f t="shared" si="0"/>
        <v>0</v>
      </c>
      <c r="M9" s="1">
        <f t="shared" si="1"/>
        <v>0</v>
      </c>
      <c r="N9">
        <f t="shared" si="2"/>
        <v>0</v>
      </c>
      <c r="O9" s="1">
        <f t="shared" si="7"/>
        <v>0</v>
      </c>
    </row>
    <row r="10" spans="1:15">
      <c r="A10" t="s">
        <v>27</v>
      </c>
      <c r="B10" s="3">
        <v>2087</v>
      </c>
      <c r="C10" s="3">
        <v>9676</v>
      </c>
      <c r="D10">
        <v>0.2</v>
      </c>
      <c r="E10">
        <f t="shared" si="3"/>
        <v>0</v>
      </c>
      <c r="F10">
        <f t="shared" si="4"/>
        <v>0</v>
      </c>
      <c r="G10" s="1">
        <f t="shared" si="5"/>
        <v>0</v>
      </c>
      <c r="H10">
        <f t="shared" si="6"/>
        <v>0</v>
      </c>
      <c r="L10">
        <f t="shared" si="0"/>
        <v>0</v>
      </c>
      <c r="M10" s="1">
        <f t="shared" si="1"/>
        <v>0</v>
      </c>
      <c r="N10">
        <f t="shared" si="2"/>
        <v>0</v>
      </c>
      <c r="O10" s="1">
        <f t="shared" si="7"/>
        <v>0</v>
      </c>
    </row>
    <row r="11" spans="1:15">
      <c r="A11" t="s">
        <v>28</v>
      </c>
      <c r="B11">
        <v>807</v>
      </c>
      <c r="C11" s="3">
        <v>4502</v>
      </c>
      <c r="D11">
        <v>0.1</v>
      </c>
      <c r="E11">
        <f t="shared" si="3"/>
        <v>0</v>
      </c>
      <c r="F11">
        <f t="shared" si="4"/>
        <v>0</v>
      </c>
      <c r="G11" s="1">
        <f t="shared" si="5"/>
        <v>0</v>
      </c>
      <c r="H11">
        <f t="shared" si="6"/>
        <v>0</v>
      </c>
      <c r="L11">
        <f t="shared" si="0"/>
        <v>0</v>
      </c>
      <c r="M11" s="1">
        <f t="shared" si="1"/>
        <v>0</v>
      </c>
      <c r="N11">
        <f t="shared" si="2"/>
        <v>0</v>
      </c>
      <c r="O11" s="1">
        <f t="shared" si="7"/>
        <v>0</v>
      </c>
    </row>
    <row r="12" spans="1:15">
      <c r="A12" t="s">
        <v>29</v>
      </c>
      <c r="B12" s="3">
        <v>11247</v>
      </c>
      <c r="C12" s="3">
        <v>38682</v>
      </c>
      <c r="D12">
        <v>1</v>
      </c>
      <c r="E12">
        <f t="shared" si="3"/>
        <v>0</v>
      </c>
      <c r="F12">
        <f t="shared" si="4"/>
        <v>0</v>
      </c>
      <c r="G12" s="1">
        <f t="shared" si="5"/>
        <v>0</v>
      </c>
      <c r="H12">
        <f t="shared" si="6"/>
        <v>0</v>
      </c>
      <c r="L12">
        <f t="shared" si="0"/>
        <v>0</v>
      </c>
      <c r="M12" s="1">
        <f t="shared" si="1"/>
        <v>0</v>
      </c>
      <c r="N12">
        <f t="shared" si="2"/>
        <v>0</v>
      </c>
      <c r="O12" s="1">
        <f t="shared" si="7"/>
        <v>0</v>
      </c>
    </row>
    <row r="13" spans="1:15">
      <c r="A13" t="s">
        <v>30</v>
      </c>
      <c r="B13" s="3">
        <v>6594</v>
      </c>
      <c r="C13" s="3">
        <v>37827</v>
      </c>
      <c r="D13">
        <v>1</v>
      </c>
      <c r="E13">
        <f t="shared" si="3"/>
        <v>1</v>
      </c>
      <c r="F13">
        <f t="shared" si="4"/>
        <v>37827</v>
      </c>
      <c r="G13" s="1">
        <f t="shared" si="5"/>
        <v>9.9191510652067421E-3</v>
      </c>
      <c r="H13" t="str">
        <f t="shared" si="6"/>
        <v>Transit</v>
      </c>
      <c r="J13">
        <v>1</v>
      </c>
      <c r="K13" t="s">
        <v>77</v>
      </c>
      <c r="L13">
        <f t="shared" si="0"/>
        <v>37827</v>
      </c>
      <c r="M13" s="1">
        <f t="shared" si="1"/>
        <v>1.2164802245987757E-2</v>
      </c>
      <c r="N13">
        <f t="shared" si="2"/>
        <v>0</v>
      </c>
      <c r="O13" s="1">
        <f t="shared" si="7"/>
        <v>0</v>
      </c>
    </row>
    <row r="14" spans="1:15">
      <c r="A14" t="s">
        <v>31</v>
      </c>
      <c r="B14">
        <v>622</v>
      </c>
      <c r="C14" s="3">
        <v>2724</v>
      </c>
      <c r="D14">
        <v>0.1</v>
      </c>
      <c r="E14">
        <f t="shared" si="3"/>
        <v>0</v>
      </c>
      <c r="F14">
        <f t="shared" si="4"/>
        <v>0</v>
      </c>
      <c r="G14" s="1">
        <f t="shared" si="5"/>
        <v>0</v>
      </c>
      <c r="H14">
        <f t="shared" si="6"/>
        <v>0</v>
      </c>
      <c r="L14">
        <f t="shared" si="0"/>
        <v>0</v>
      </c>
      <c r="M14" s="1">
        <f t="shared" si="1"/>
        <v>0</v>
      </c>
      <c r="N14">
        <f t="shared" si="2"/>
        <v>0</v>
      </c>
      <c r="O14" s="1">
        <f t="shared" si="7"/>
        <v>0</v>
      </c>
    </row>
    <row r="15" spans="1:15">
      <c r="A15" t="s">
        <v>32</v>
      </c>
      <c r="B15" s="3">
        <v>1561</v>
      </c>
      <c r="C15" s="3">
        <v>19607</v>
      </c>
      <c r="D15">
        <v>0.5</v>
      </c>
      <c r="E15">
        <f t="shared" si="3"/>
        <v>0</v>
      </c>
      <c r="F15">
        <f t="shared" si="4"/>
        <v>0</v>
      </c>
      <c r="G15" s="1">
        <f t="shared" si="5"/>
        <v>0</v>
      </c>
      <c r="H15">
        <f t="shared" si="6"/>
        <v>0</v>
      </c>
      <c r="L15">
        <f t="shared" si="0"/>
        <v>0</v>
      </c>
      <c r="M15" s="1">
        <f t="shared" si="1"/>
        <v>0</v>
      </c>
      <c r="N15">
        <f t="shared" si="2"/>
        <v>0</v>
      </c>
      <c r="O15" s="1">
        <f t="shared" si="7"/>
        <v>0</v>
      </c>
    </row>
    <row r="16" spans="1:15">
      <c r="A16" t="s">
        <v>33</v>
      </c>
      <c r="B16">
        <v>119</v>
      </c>
      <c r="C16" s="3">
        <v>2563</v>
      </c>
      <c r="D16">
        <v>0.1</v>
      </c>
      <c r="E16">
        <f t="shared" si="3"/>
        <v>1</v>
      </c>
      <c r="F16">
        <f t="shared" si="4"/>
        <v>2563</v>
      </c>
      <c r="G16" s="1">
        <f t="shared" si="5"/>
        <v>6.7208037063803321E-4</v>
      </c>
      <c r="H16" t="str">
        <f t="shared" si="6"/>
        <v>Regional Road</v>
      </c>
      <c r="I16">
        <v>1</v>
      </c>
      <c r="K16" t="s">
        <v>89</v>
      </c>
      <c r="L16">
        <f t="shared" si="0"/>
        <v>0</v>
      </c>
      <c r="M16" s="1">
        <f t="shared" si="1"/>
        <v>0</v>
      </c>
      <c r="N16">
        <f t="shared" si="2"/>
        <v>2563</v>
      </c>
      <c r="O16" s="1">
        <f t="shared" si="7"/>
        <v>3.6406922286917232E-3</v>
      </c>
    </row>
    <row r="17" spans="1:15">
      <c r="A17" t="s">
        <v>34</v>
      </c>
      <c r="B17" s="3">
        <v>1147</v>
      </c>
      <c r="C17" s="3">
        <v>34213</v>
      </c>
      <c r="D17">
        <v>0.9</v>
      </c>
      <c r="E17">
        <f t="shared" si="3"/>
        <v>1</v>
      </c>
      <c r="F17">
        <f t="shared" si="4"/>
        <v>34213</v>
      </c>
      <c r="G17" s="1">
        <f t="shared" si="5"/>
        <v>8.9714731645099601E-3</v>
      </c>
      <c r="H17" t="str">
        <f t="shared" si="6"/>
        <v>Regional Rail</v>
      </c>
      <c r="I17">
        <v>1</v>
      </c>
      <c r="K17" t="s">
        <v>88</v>
      </c>
      <c r="L17">
        <f t="shared" si="0"/>
        <v>0</v>
      </c>
      <c r="M17" s="1">
        <f t="shared" si="1"/>
        <v>0</v>
      </c>
      <c r="N17">
        <f t="shared" si="2"/>
        <v>34213</v>
      </c>
      <c r="O17" s="1">
        <f t="shared" si="7"/>
        <v>4.8598908786667935E-2</v>
      </c>
    </row>
    <row r="18" spans="1:15">
      <c r="A18" t="s">
        <v>35</v>
      </c>
      <c r="B18" s="3">
        <v>3319</v>
      </c>
      <c r="C18" s="3">
        <v>31694</v>
      </c>
      <c r="D18">
        <v>0.8</v>
      </c>
      <c r="E18">
        <f t="shared" si="3"/>
        <v>1</v>
      </c>
      <c r="F18">
        <f t="shared" si="4"/>
        <v>31694</v>
      </c>
      <c r="G18" s="1">
        <f t="shared" si="5"/>
        <v>8.3109306543120657E-3</v>
      </c>
      <c r="H18" t="str">
        <f t="shared" si="6"/>
        <v>Transit</v>
      </c>
      <c r="J18">
        <v>1</v>
      </c>
      <c r="K18" t="s">
        <v>77</v>
      </c>
      <c r="L18">
        <f t="shared" si="0"/>
        <v>31694</v>
      </c>
      <c r="M18" s="1">
        <f t="shared" si="1"/>
        <v>1.0192487968496998E-2</v>
      </c>
      <c r="N18">
        <f t="shared" si="2"/>
        <v>0</v>
      </c>
      <c r="O18" s="1">
        <f t="shared" si="7"/>
        <v>0</v>
      </c>
    </row>
    <row r="19" spans="1:15">
      <c r="A19" t="s">
        <v>36</v>
      </c>
      <c r="B19" s="3">
        <v>2810</v>
      </c>
      <c r="C19" s="3">
        <v>15292</v>
      </c>
      <c r="D19">
        <v>0.4</v>
      </c>
      <c r="E19">
        <f t="shared" si="3"/>
        <v>0</v>
      </c>
      <c r="F19">
        <f t="shared" si="4"/>
        <v>0</v>
      </c>
      <c r="G19" s="1">
        <f t="shared" si="5"/>
        <v>0</v>
      </c>
      <c r="H19">
        <f t="shared" si="6"/>
        <v>0</v>
      </c>
      <c r="L19">
        <f t="shared" si="0"/>
        <v>0</v>
      </c>
      <c r="M19" s="1">
        <f t="shared" si="1"/>
        <v>0</v>
      </c>
      <c r="N19">
        <f t="shared" si="2"/>
        <v>0</v>
      </c>
      <c r="O19" s="1">
        <f t="shared" si="7"/>
        <v>0</v>
      </c>
    </row>
    <row r="20" spans="1:15">
      <c r="A20" t="s">
        <v>37</v>
      </c>
      <c r="B20" s="3">
        <v>2006</v>
      </c>
      <c r="C20" s="3">
        <v>19385</v>
      </c>
      <c r="D20">
        <v>0.5</v>
      </c>
      <c r="E20">
        <f t="shared" si="3"/>
        <v>0</v>
      </c>
      <c r="F20">
        <f t="shared" si="4"/>
        <v>0</v>
      </c>
      <c r="G20" s="1">
        <f t="shared" si="5"/>
        <v>0</v>
      </c>
      <c r="H20">
        <f t="shared" si="6"/>
        <v>0</v>
      </c>
      <c r="L20">
        <f t="shared" si="0"/>
        <v>0</v>
      </c>
      <c r="M20" s="1">
        <f t="shared" si="1"/>
        <v>0</v>
      </c>
      <c r="N20">
        <f t="shared" si="2"/>
        <v>0</v>
      </c>
      <c r="O20" s="1">
        <f t="shared" si="7"/>
        <v>0</v>
      </c>
    </row>
    <row r="21" spans="1:15">
      <c r="A21" t="s">
        <v>38</v>
      </c>
      <c r="B21" s="3">
        <v>1817</v>
      </c>
      <c r="C21" s="3">
        <v>667211</v>
      </c>
      <c r="D21">
        <v>16.8</v>
      </c>
      <c r="E21">
        <f t="shared" si="3"/>
        <v>1</v>
      </c>
      <c r="F21">
        <f t="shared" si="4"/>
        <v>667211</v>
      </c>
      <c r="G21" s="1">
        <f t="shared" si="5"/>
        <v>0.17495880459374669</v>
      </c>
      <c r="H21" t="str">
        <f t="shared" si="6"/>
        <v>Aviation</v>
      </c>
      <c r="I21">
        <v>1</v>
      </c>
      <c r="K21" t="s">
        <v>87</v>
      </c>
      <c r="L21">
        <f t="shared" si="0"/>
        <v>0</v>
      </c>
      <c r="M21" s="1">
        <f t="shared" si="1"/>
        <v>0</v>
      </c>
      <c r="N21">
        <f t="shared" si="2"/>
        <v>667211</v>
      </c>
      <c r="O21" s="1">
        <f t="shared" si="7"/>
        <v>0.94776039898464037</v>
      </c>
    </row>
    <row r="22" spans="1:15">
      <c r="A22" t="s">
        <v>39</v>
      </c>
      <c r="B22">
        <v>423</v>
      </c>
      <c r="C22" s="3">
        <v>1909</v>
      </c>
      <c r="D22">
        <v>0</v>
      </c>
      <c r="E22">
        <f t="shared" si="3"/>
        <v>0</v>
      </c>
      <c r="F22">
        <f t="shared" si="4"/>
        <v>0</v>
      </c>
      <c r="G22" s="1">
        <f t="shared" si="5"/>
        <v>0</v>
      </c>
      <c r="H22">
        <f t="shared" si="6"/>
        <v>0</v>
      </c>
      <c r="L22">
        <f t="shared" si="0"/>
        <v>0</v>
      </c>
      <c r="M22" s="1">
        <f t="shared" si="1"/>
        <v>0</v>
      </c>
      <c r="N22">
        <f t="shared" si="2"/>
        <v>0</v>
      </c>
      <c r="O22" s="1">
        <f t="shared" si="7"/>
        <v>0</v>
      </c>
    </row>
    <row r="23" spans="1:15">
      <c r="A23" t="s">
        <v>40</v>
      </c>
      <c r="B23" s="3">
        <v>3384</v>
      </c>
      <c r="C23" s="3">
        <v>43844</v>
      </c>
      <c r="D23">
        <v>1.1000000000000001</v>
      </c>
      <c r="E23">
        <f t="shared" si="3"/>
        <v>0</v>
      </c>
      <c r="F23">
        <f t="shared" si="4"/>
        <v>0</v>
      </c>
      <c r="G23" s="1">
        <f t="shared" si="5"/>
        <v>0</v>
      </c>
      <c r="H23">
        <f t="shared" si="6"/>
        <v>0</v>
      </c>
      <c r="L23">
        <f t="shared" si="0"/>
        <v>0</v>
      </c>
      <c r="M23" s="1">
        <f t="shared" si="1"/>
        <v>0</v>
      </c>
      <c r="N23">
        <f t="shared" si="2"/>
        <v>0</v>
      </c>
      <c r="O23" s="1">
        <f t="shared" si="7"/>
        <v>0</v>
      </c>
    </row>
    <row r="24" spans="1:15">
      <c r="A24" t="s">
        <v>41</v>
      </c>
      <c r="B24">
        <v>2</v>
      </c>
      <c r="C24">
        <v>624</v>
      </c>
      <c r="D24">
        <v>0</v>
      </c>
      <c r="E24">
        <f t="shared" si="3"/>
        <v>0</v>
      </c>
      <c r="F24">
        <f t="shared" si="4"/>
        <v>0</v>
      </c>
      <c r="G24" s="1">
        <f t="shared" si="5"/>
        <v>0</v>
      </c>
      <c r="H24">
        <f t="shared" si="6"/>
        <v>0</v>
      </c>
      <c r="L24">
        <f t="shared" si="0"/>
        <v>0</v>
      </c>
      <c r="M24" s="1">
        <f t="shared" si="1"/>
        <v>0</v>
      </c>
      <c r="N24">
        <f t="shared" si="2"/>
        <v>0</v>
      </c>
      <c r="O24" s="1">
        <f t="shared" si="7"/>
        <v>0</v>
      </c>
    </row>
    <row r="25" spans="1:15">
      <c r="A25" t="s">
        <v>42</v>
      </c>
      <c r="B25">
        <v>13</v>
      </c>
      <c r="C25">
        <v>49</v>
      </c>
      <c r="D25">
        <v>0</v>
      </c>
      <c r="E25">
        <f t="shared" si="3"/>
        <v>0</v>
      </c>
      <c r="F25">
        <f t="shared" si="4"/>
        <v>0</v>
      </c>
      <c r="G25" s="1">
        <f t="shared" si="5"/>
        <v>0</v>
      </c>
      <c r="H25">
        <f t="shared" si="6"/>
        <v>0</v>
      </c>
      <c r="L25">
        <f t="shared" si="0"/>
        <v>0</v>
      </c>
      <c r="M25" s="1">
        <f t="shared" si="1"/>
        <v>0</v>
      </c>
      <c r="N25">
        <f t="shared" si="2"/>
        <v>0</v>
      </c>
      <c r="O25" s="1">
        <f t="shared" si="7"/>
        <v>0</v>
      </c>
    </row>
    <row r="26" spans="1:15">
      <c r="A26" t="s">
        <v>43</v>
      </c>
      <c r="B26">
        <v>1</v>
      </c>
      <c r="C26">
        <v>0</v>
      </c>
      <c r="D26">
        <v>0</v>
      </c>
      <c r="E26">
        <f t="shared" si="3"/>
        <v>0</v>
      </c>
      <c r="F26">
        <f t="shared" si="4"/>
        <v>0</v>
      </c>
      <c r="G26" s="1">
        <f t="shared" si="5"/>
        <v>0</v>
      </c>
      <c r="H26">
        <f t="shared" si="6"/>
        <v>0</v>
      </c>
      <c r="L26">
        <f t="shared" si="0"/>
        <v>0</v>
      </c>
      <c r="M26" s="1">
        <f t="shared" si="1"/>
        <v>0</v>
      </c>
      <c r="N26">
        <f t="shared" si="2"/>
        <v>0</v>
      </c>
      <c r="O26" s="1">
        <f t="shared" si="7"/>
        <v>0</v>
      </c>
    </row>
    <row r="27" spans="1:15" s="9" customFormat="1">
      <c r="A27" s="9" t="s">
        <v>44</v>
      </c>
      <c r="B27" s="10">
        <v>922916</v>
      </c>
      <c r="C27" s="10">
        <v>3970287</v>
      </c>
      <c r="D27" s="9">
        <v>100</v>
      </c>
      <c r="E27" s="9">
        <f>SUM(E3:E26)</f>
        <v>11</v>
      </c>
      <c r="F27" s="9">
        <f>SUM(F3:F26)</f>
        <v>3813532</v>
      </c>
      <c r="G27" s="9">
        <f>SUM(G3:G26)</f>
        <v>1</v>
      </c>
      <c r="L27" s="9">
        <f>SUM(L3:L26)</f>
        <v>3109545</v>
      </c>
      <c r="M27" s="1">
        <f>SUM(M3:M26)</f>
        <v>1</v>
      </c>
      <c r="N27" s="11">
        <f t="shared" ref="N27:O27" si="8">SUM(N3:N26)</f>
        <v>703987</v>
      </c>
      <c r="O27" s="1">
        <f t="shared" si="8"/>
        <v>1</v>
      </c>
    </row>
    <row r="29" spans="1:15">
      <c r="A29" t="s">
        <v>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2"/>
  <sheetViews>
    <sheetView workbookViewId="0">
      <selection activeCell="L2" sqref="L2"/>
    </sheetView>
  </sheetViews>
  <sheetFormatPr baseColWidth="10" defaultRowHeight="16"/>
  <sheetData>
    <row r="1" spans="1:12">
      <c r="A1" t="s">
        <v>0</v>
      </c>
      <c r="B1" t="s">
        <v>1</v>
      </c>
      <c r="C1" t="s">
        <v>2</v>
      </c>
      <c r="D1" t="s">
        <v>3</v>
      </c>
      <c r="E1" t="s">
        <v>4</v>
      </c>
      <c r="F1" t="s">
        <v>5</v>
      </c>
      <c r="G1" t="s">
        <v>6</v>
      </c>
      <c r="H1" t="s">
        <v>1</v>
      </c>
      <c r="I1" t="s">
        <v>2</v>
      </c>
      <c r="J1" t="s">
        <v>3</v>
      </c>
      <c r="K1" t="s">
        <v>4</v>
      </c>
      <c r="L1" t="s">
        <v>5</v>
      </c>
    </row>
    <row r="2" spans="1:12">
      <c r="A2">
        <v>2020</v>
      </c>
      <c r="B2">
        <v>2.9581400000000001E-2</v>
      </c>
      <c r="C2">
        <v>3.03544E-2</v>
      </c>
      <c r="D2">
        <v>7.5376200000000004E-2</v>
      </c>
      <c r="E2">
        <v>0.31339499999999998</v>
      </c>
      <c r="F2">
        <v>0.31439800000000001</v>
      </c>
      <c r="G2">
        <f>SUM(B2:F2)</f>
        <v>0.76310499999999992</v>
      </c>
      <c r="H2" s="1">
        <f>B2/$G2</f>
        <v>3.8764521265094588E-2</v>
      </c>
      <c r="I2" s="1">
        <f t="shared" ref="I2:L2" si="0">C2/$G2</f>
        <v>3.977748802589421E-2</v>
      </c>
      <c r="J2" s="1">
        <f t="shared" si="0"/>
        <v>9.8775659968156432E-2</v>
      </c>
      <c r="K2" s="1">
        <f t="shared" si="0"/>
        <v>0.41068398188977928</v>
      </c>
      <c r="L2" s="1">
        <f t="shared" si="0"/>
        <v>0.41199834885107561</v>
      </c>
    </row>
    <row r="3" spans="1:12">
      <c r="A3">
        <v>2021</v>
      </c>
      <c r="B3">
        <v>3.0924699999999999E-2</v>
      </c>
      <c r="C3">
        <v>3.1372999999999998E-2</v>
      </c>
      <c r="D3">
        <v>7.7532400000000001E-2</v>
      </c>
      <c r="E3">
        <v>0.30866199999999999</v>
      </c>
      <c r="F3">
        <v>0.32305499999999998</v>
      </c>
      <c r="G3">
        <f t="shared" ref="G3:G32" si="1">SUM(B3:F3)</f>
        <v>0.77154710000000004</v>
      </c>
      <c r="H3" s="1">
        <f t="shared" ref="H3:H32" si="2">B3/$G3</f>
        <v>4.0081415638786012E-2</v>
      </c>
      <c r="I3" s="1">
        <f t="shared" ref="I3:I32" si="3">C3/$G3</f>
        <v>4.0662455992641275E-2</v>
      </c>
      <c r="J3" s="1">
        <f t="shared" ref="J3:J32" si="4">D3/$G3</f>
        <v>0.10048952293385588</v>
      </c>
      <c r="K3" s="1">
        <f t="shared" ref="K3:K32" si="5">E3/$G3</f>
        <v>0.40005593955313939</v>
      </c>
      <c r="L3" s="1">
        <f t="shared" ref="L3:L32" si="6">F3/$G3</f>
        <v>0.41871066588157735</v>
      </c>
    </row>
    <row r="4" spans="1:12">
      <c r="A4">
        <v>2022</v>
      </c>
      <c r="B4">
        <v>3.2224500000000003E-2</v>
      </c>
      <c r="C4">
        <v>3.23916E-2</v>
      </c>
      <c r="D4">
        <v>7.9778399999999999E-2</v>
      </c>
      <c r="E4">
        <v>0.304151</v>
      </c>
      <c r="F4">
        <v>0.33176099999999997</v>
      </c>
      <c r="G4">
        <f t="shared" si="1"/>
        <v>0.78030650000000001</v>
      </c>
      <c r="H4" s="1">
        <f t="shared" si="2"/>
        <v>4.1297233843367961E-2</v>
      </c>
      <c r="I4" s="1">
        <f t="shared" si="3"/>
        <v>4.1511380463958712E-2</v>
      </c>
      <c r="J4" s="1">
        <f t="shared" si="4"/>
        <v>0.10223982499184615</v>
      </c>
      <c r="K4" s="1">
        <f t="shared" si="5"/>
        <v>0.38978401435846044</v>
      </c>
      <c r="L4" s="1">
        <f t="shared" si="6"/>
        <v>0.4251675463423667</v>
      </c>
    </row>
    <row r="5" spans="1:12">
      <c r="A5">
        <v>2023</v>
      </c>
      <c r="B5">
        <v>3.3484600000000003E-2</v>
      </c>
      <c r="C5">
        <v>3.3410200000000001E-2</v>
      </c>
      <c r="D5">
        <v>8.2114300000000001E-2</v>
      </c>
      <c r="E5">
        <v>0.304203</v>
      </c>
      <c r="F5">
        <v>0.3407</v>
      </c>
      <c r="G5">
        <f t="shared" si="1"/>
        <v>0.79391210000000001</v>
      </c>
      <c r="H5" s="1">
        <f t="shared" si="2"/>
        <v>4.2176709487108215E-2</v>
      </c>
      <c r="I5" s="1">
        <f t="shared" si="3"/>
        <v>4.2082996341786451E-2</v>
      </c>
      <c r="J5" s="1">
        <f t="shared" si="4"/>
        <v>0.10342996409804057</v>
      </c>
      <c r="K5" s="1">
        <f t="shared" si="5"/>
        <v>0.38316962293432738</v>
      </c>
      <c r="L5" s="1">
        <f t="shared" si="6"/>
        <v>0.42914070713873742</v>
      </c>
    </row>
    <row r="6" spans="1:12">
      <c r="A6">
        <v>2024</v>
      </c>
      <c r="B6">
        <v>3.47125E-2</v>
      </c>
      <c r="C6">
        <v>3.4428800000000002E-2</v>
      </c>
      <c r="D6">
        <v>8.44501E-2</v>
      </c>
      <c r="E6">
        <v>0.30695299999999998</v>
      </c>
      <c r="F6">
        <v>0.34998699999999999</v>
      </c>
      <c r="G6">
        <f t="shared" si="1"/>
        <v>0.8105313999999999</v>
      </c>
      <c r="H6" s="1">
        <f t="shared" si="2"/>
        <v>4.2826841748512152E-2</v>
      </c>
      <c r="I6" s="1">
        <f t="shared" si="3"/>
        <v>4.2476824463555649E-2</v>
      </c>
      <c r="J6" s="1">
        <f t="shared" si="4"/>
        <v>0.10419102825627731</v>
      </c>
      <c r="K6" s="1">
        <f t="shared" si="5"/>
        <v>0.37870587123459992</v>
      </c>
      <c r="L6" s="1">
        <f t="shared" si="6"/>
        <v>0.43179943429705503</v>
      </c>
    </row>
    <row r="7" spans="1:12">
      <c r="A7">
        <v>2025</v>
      </c>
      <c r="B7">
        <v>3.5913399999999998E-2</v>
      </c>
      <c r="C7">
        <v>3.5447399999999997E-2</v>
      </c>
      <c r="D7">
        <v>8.6875800000000003E-2</v>
      </c>
      <c r="E7">
        <v>0.30937700000000001</v>
      </c>
      <c r="F7">
        <v>0.359794</v>
      </c>
      <c r="G7">
        <f t="shared" si="1"/>
        <v>0.82740760000000002</v>
      </c>
      <c r="H7" s="1">
        <f t="shared" si="2"/>
        <v>4.3404725796572327E-2</v>
      </c>
      <c r="I7" s="1">
        <f t="shared" si="3"/>
        <v>4.2841520914238637E-2</v>
      </c>
      <c r="J7" s="1">
        <f t="shared" si="4"/>
        <v>0.10499758522885214</v>
      </c>
      <c r="K7" s="1">
        <f t="shared" si="5"/>
        <v>0.37391123794366887</v>
      </c>
      <c r="L7" s="1">
        <f t="shared" si="6"/>
        <v>0.43484493011666803</v>
      </c>
    </row>
    <row r="8" spans="1:12">
      <c r="A8">
        <v>2026</v>
      </c>
      <c r="B8">
        <v>3.7095400000000001E-2</v>
      </c>
      <c r="C8">
        <v>3.6465999999999998E-2</v>
      </c>
      <c r="D8">
        <v>8.9391300000000007E-2</v>
      </c>
      <c r="E8">
        <v>0.312137</v>
      </c>
      <c r="F8">
        <v>0.37034699999999998</v>
      </c>
      <c r="G8">
        <f t="shared" si="1"/>
        <v>0.84543670000000004</v>
      </c>
      <c r="H8" s="1">
        <f t="shared" si="2"/>
        <v>4.3877205709191472E-2</v>
      </c>
      <c r="I8" s="1">
        <f t="shared" si="3"/>
        <v>4.3132738382424131E-2</v>
      </c>
      <c r="J8" s="1">
        <f t="shared" si="4"/>
        <v>0.10573387694194018</v>
      </c>
      <c r="K8" s="1">
        <f t="shared" si="5"/>
        <v>0.3692020940183931</v>
      </c>
      <c r="L8" s="1">
        <f t="shared" si="6"/>
        <v>0.43805408494805109</v>
      </c>
    </row>
    <row r="9" spans="1:12">
      <c r="A9">
        <v>2027</v>
      </c>
      <c r="B9">
        <v>3.8265399999999998E-2</v>
      </c>
      <c r="C9">
        <v>3.7688399999999997E-2</v>
      </c>
      <c r="D9">
        <v>9.2086600000000005E-2</v>
      </c>
      <c r="E9">
        <v>0.31766</v>
      </c>
      <c r="F9">
        <v>0.38130799999999998</v>
      </c>
      <c r="G9">
        <f t="shared" si="1"/>
        <v>0.86700840000000001</v>
      </c>
      <c r="H9" s="1">
        <f t="shared" si="2"/>
        <v>4.4134981852540292E-2</v>
      </c>
      <c r="I9" s="1">
        <f t="shared" si="3"/>
        <v>4.3469475036228021E-2</v>
      </c>
      <c r="J9" s="1">
        <f t="shared" si="4"/>
        <v>0.10621188906589601</v>
      </c>
      <c r="K9" s="1">
        <f t="shared" si="5"/>
        <v>0.36638630029420705</v>
      </c>
      <c r="L9" s="1">
        <f t="shared" si="6"/>
        <v>0.43979735375112855</v>
      </c>
    </row>
    <row r="10" spans="1:12">
      <c r="A10">
        <v>2028</v>
      </c>
      <c r="B10">
        <v>3.9425500000000002E-2</v>
      </c>
      <c r="C10">
        <v>3.8706999999999998E-2</v>
      </c>
      <c r="D10">
        <v>9.4781799999999999E-2</v>
      </c>
      <c r="E10">
        <v>0.32384400000000002</v>
      </c>
      <c r="F10">
        <v>0.39374700000000001</v>
      </c>
      <c r="G10">
        <f t="shared" si="1"/>
        <v>0.89050530000000006</v>
      </c>
      <c r="H10" s="1">
        <f t="shared" si="2"/>
        <v>4.4273178385350428E-2</v>
      </c>
      <c r="I10" s="1">
        <f t="shared" si="3"/>
        <v>4.3466333103239246E-2</v>
      </c>
      <c r="J10" s="1">
        <f t="shared" si="4"/>
        <v>0.1064359751705015</v>
      </c>
      <c r="K10" s="1">
        <f t="shared" si="5"/>
        <v>0.36366319212249493</v>
      </c>
      <c r="L10" s="1">
        <f t="shared" si="6"/>
        <v>0.44216132121841384</v>
      </c>
    </row>
    <row r="11" spans="1:12">
      <c r="A11">
        <v>2029</v>
      </c>
      <c r="B11">
        <v>4.0582500000000001E-2</v>
      </c>
      <c r="C11">
        <v>3.9929300000000001E-2</v>
      </c>
      <c r="D11">
        <v>9.7566799999999995E-2</v>
      </c>
      <c r="E11">
        <v>0.33059500000000003</v>
      </c>
      <c r="F11">
        <v>0.40777999999999998</v>
      </c>
      <c r="G11">
        <f t="shared" si="1"/>
        <v>0.91645360000000009</v>
      </c>
      <c r="H11" s="1">
        <f t="shared" si="2"/>
        <v>4.4282110954662619E-2</v>
      </c>
      <c r="I11" s="1">
        <f t="shared" si="3"/>
        <v>4.3569363468046823E-2</v>
      </c>
      <c r="J11" s="1">
        <f t="shared" si="4"/>
        <v>0.10646125455778666</v>
      </c>
      <c r="K11" s="1">
        <f t="shared" si="5"/>
        <v>0.36073293836152753</v>
      </c>
      <c r="L11" s="1">
        <f t="shared" si="6"/>
        <v>0.44495433265797629</v>
      </c>
    </row>
    <row r="12" spans="1:12">
      <c r="A12">
        <v>2030</v>
      </c>
      <c r="B12">
        <v>4.1742000000000001E-2</v>
      </c>
      <c r="C12">
        <v>4.1151600000000003E-2</v>
      </c>
      <c r="D12">
        <v>0.100532</v>
      </c>
      <c r="E12">
        <v>0.33762599999999998</v>
      </c>
      <c r="F12">
        <v>0.42188900000000001</v>
      </c>
      <c r="G12">
        <f t="shared" si="1"/>
        <v>0.94294060000000002</v>
      </c>
      <c r="H12" s="1">
        <f t="shared" si="2"/>
        <v>4.4267899801959956E-2</v>
      </c>
      <c r="I12" s="1">
        <f t="shared" si="3"/>
        <v>4.3641773405450994E-2</v>
      </c>
      <c r="J12" s="1">
        <f t="shared" si="4"/>
        <v>0.10661541140555407</v>
      </c>
      <c r="K12" s="1">
        <f t="shared" si="5"/>
        <v>0.35805648839386062</v>
      </c>
      <c r="L12" s="1">
        <f t="shared" si="6"/>
        <v>0.44741842699317436</v>
      </c>
    </row>
    <row r="13" spans="1:12">
      <c r="A13">
        <v>2031</v>
      </c>
      <c r="B13">
        <v>4.2865199999999999E-2</v>
      </c>
      <c r="C13">
        <v>4.2374000000000002E-2</v>
      </c>
      <c r="D13">
        <v>0.103496</v>
      </c>
      <c r="E13">
        <v>0.34424399999999999</v>
      </c>
      <c r="F13">
        <v>0.43640699999999999</v>
      </c>
      <c r="G13">
        <f t="shared" si="1"/>
        <v>0.96938619999999998</v>
      </c>
      <c r="H13" s="1">
        <f t="shared" si="2"/>
        <v>4.4218908831175852E-2</v>
      </c>
      <c r="I13" s="1">
        <f t="shared" si="3"/>
        <v>4.371219643935513E-2</v>
      </c>
      <c r="J13" s="1">
        <f t="shared" si="4"/>
        <v>0.10676446600952232</v>
      </c>
      <c r="K13" s="1">
        <f t="shared" si="5"/>
        <v>0.35511543283781016</v>
      </c>
      <c r="L13" s="1">
        <f t="shared" si="6"/>
        <v>0.45018899588213657</v>
      </c>
    </row>
    <row r="14" spans="1:12">
      <c r="A14">
        <v>2032</v>
      </c>
      <c r="B14">
        <v>4.3961100000000003E-2</v>
      </c>
      <c r="C14">
        <v>4.3514799999999999E-2</v>
      </c>
      <c r="D14">
        <v>0.106263</v>
      </c>
      <c r="E14">
        <v>0.35056399999999999</v>
      </c>
      <c r="F14">
        <v>0.45137500000000003</v>
      </c>
      <c r="G14">
        <f t="shared" si="1"/>
        <v>0.9956779</v>
      </c>
      <c r="H14" s="1">
        <f t="shared" si="2"/>
        <v>4.4151929052558062E-2</v>
      </c>
      <c r="I14" s="1">
        <f t="shared" si="3"/>
        <v>4.3703691726008985E-2</v>
      </c>
      <c r="J14" s="1">
        <f t="shared" si="4"/>
        <v>0.10672427298024792</v>
      </c>
      <c r="K14" s="1">
        <f t="shared" si="5"/>
        <v>0.35208574981929397</v>
      </c>
      <c r="L14" s="1">
        <f t="shared" si="6"/>
        <v>0.45333435642189107</v>
      </c>
    </row>
    <row r="15" spans="1:12">
      <c r="A15">
        <v>2033</v>
      </c>
      <c r="B15">
        <v>4.5031799999999997E-2</v>
      </c>
      <c r="C15">
        <v>4.4753399999999999E-2</v>
      </c>
      <c r="D15">
        <v>0.109196</v>
      </c>
      <c r="E15">
        <v>0.35664000000000001</v>
      </c>
      <c r="F15">
        <v>0.46682800000000002</v>
      </c>
      <c r="G15">
        <f t="shared" si="1"/>
        <v>1.0224492000000001</v>
      </c>
      <c r="H15" s="1">
        <f t="shared" si="2"/>
        <v>4.4043068349997237E-2</v>
      </c>
      <c r="I15" s="1">
        <f t="shared" si="3"/>
        <v>4.3770780983544214E-2</v>
      </c>
      <c r="J15" s="1">
        <f t="shared" si="4"/>
        <v>0.10679846001150961</v>
      </c>
      <c r="K15" s="1">
        <f t="shared" si="5"/>
        <v>0.34880950564585506</v>
      </c>
      <c r="L15" s="1">
        <f t="shared" si="6"/>
        <v>0.45657818500909386</v>
      </c>
    </row>
    <row r="16" spans="1:12">
      <c r="A16">
        <v>2034</v>
      </c>
      <c r="B16">
        <v>4.6081900000000002E-2</v>
      </c>
      <c r="C16">
        <v>4.5948000000000003E-2</v>
      </c>
      <c r="D16">
        <v>0.112108</v>
      </c>
      <c r="E16">
        <v>0.36289700000000003</v>
      </c>
      <c r="F16">
        <v>0.48281000000000002</v>
      </c>
      <c r="G16">
        <f t="shared" si="1"/>
        <v>1.0498449000000001</v>
      </c>
      <c r="H16" s="1">
        <f t="shared" si="2"/>
        <v>4.3894007581500846E-2</v>
      </c>
      <c r="I16" s="1">
        <f t="shared" si="3"/>
        <v>4.3766464932105682E-2</v>
      </c>
      <c r="J16" s="1">
        <f t="shared" si="4"/>
        <v>0.10678529752347227</v>
      </c>
      <c r="K16" s="1">
        <f t="shared" si="5"/>
        <v>0.34566725046718805</v>
      </c>
      <c r="L16" s="1">
        <f t="shared" si="6"/>
        <v>0.45988697949573309</v>
      </c>
    </row>
    <row r="17" spans="1:12">
      <c r="A17">
        <v>2035</v>
      </c>
      <c r="B17">
        <v>4.6697200000000001E-2</v>
      </c>
      <c r="C17">
        <v>4.7140000000000001E-2</v>
      </c>
      <c r="D17">
        <v>0.11497400000000001</v>
      </c>
      <c r="E17">
        <v>0.36632799999999999</v>
      </c>
      <c r="F17">
        <v>0.48987999999999998</v>
      </c>
      <c r="G17">
        <f t="shared" si="1"/>
        <v>1.0650192000000001</v>
      </c>
      <c r="H17" s="1">
        <f t="shared" si="2"/>
        <v>4.3846345680904154E-2</v>
      </c>
      <c r="I17" s="1">
        <f t="shared" si="3"/>
        <v>4.4262112833270986E-2</v>
      </c>
      <c r="J17" s="1">
        <f t="shared" si="4"/>
        <v>0.10795486128325198</v>
      </c>
      <c r="K17" s="1">
        <f t="shared" si="5"/>
        <v>0.34396375201498713</v>
      </c>
      <c r="L17" s="1">
        <f t="shared" si="6"/>
        <v>0.45997292818758567</v>
      </c>
    </row>
    <row r="18" spans="1:12">
      <c r="A18">
        <v>2036</v>
      </c>
      <c r="B18">
        <v>4.73207E-2</v>
      </c>
      <c r="C18">
        <v>4.8335700000000002E-2</v>
      </c>
      <c r="D18">
        <v>0.11784799999999999</v>
      </c>
      <c r="E18">
        <v>0.36979200000000001</v>
      </c>
      <c r="F18">
        <v>0.497172</v>
      </c>
      <c r="G18">
        <f t="shared" si="1"/>
        <v>1.0804684</v>
      </c>
      <c r="H18" s="1">
        <f t="shared" si="2"/>
        <v>4.3796468272464056E-2</v>
      </c>
      <c r="I18" s="1">
        <f t="shared" si="3"/>
        <v>4.4735875662814388E-2</v>
      </c>
      <c r="J18" s="1">
        <f t="shared" si="4"/>
        <v>0.10907121392907002</v>
      </c>
      <c r="K18" s="1">
        <f t="shared" si="5"/>
        <v>0.3422515642289955</v>
      </c>
      <c r="L18" s="1">
        <f t="shared" si="6"/>
        <v>0.46014487790665604</v>
      </c>
    </row>
    <row r="19" spans="1:12">
      <c r="A19">
        <v>2037</v>
      </c>
      <c r="B19">
        <v>4.7952500000000002E-2</v>
      </c>
      <c r="C19">
        <v>4.9546899999999998E-2</v>
      </c>
      <c r="D19">
        <v>0.12076199999999999</v>
      </c>
      <c r="E19">
        <v>0.37328899999999998</v>
      </c>
      <c r="F19">
        <v>0.50469900000000001</v>
      </c>
      <c r="G19">
        <f t="shared" si="1"/>
        <v>1.0962494</v>
      </c>
      <c r="H19" s="1">
        <f t="shared" si="2"/>
        <v>4.3742327247795983E-2</v>
      </c>
      <c r="I19" s="1">
        <f t="shared" si="3"/>
        <v>4.5196740814635789E-2</v>
      </c>
      <c r="J19" s="1">
        <f t="shared" si="4"/>
        <v>0.11015923931178434</v>
      </c>
      <c r="K19" s="1">
        <f t="shared" si="5"/>
        <v>0.34051466755648846</v>
      </c>
      <c r="L19" s="1">
        <f t="shared" si="6"/>
        <v>0.46038702506929535</v>
      </c>
    </row>
    <row r="20" spans="1:12">
      <c r="A20">
        <v>2038</v>
      </c>
      <c r="B20">
        <v>4.8592799999999998E-2</v>
      </c>
      <c r="C20">
        <v>5.0737200000000003E-2</v>
      </c>
      <c r="D20">
        <v>0.123639</v>
      </c>
      <c r="E20">
        <v>0.37681900000000002</v>
      </c>
      <c r="F20">
        <v>0.51247399999999999</v>
      </c>
      <c r="G20">
        <f t="shared" si="1"/>
        <v>1.1122619999999999</v>
      </c>
      <c r="H20" s="1">
        <f t="shared" si="2"/>
        <v>4.3688267692324298E-2</v>
      </c>
      <c r="I20" s="1">
        <f t="shared" si="3"/>
        <v>4.5616230708232425E-2</v>
      </c>
      <c r="J20" s="1">
        <f t="shared" si="4"/>
        <v>0.11115996051290075</v>
      </c>
      <c r="K20" s="1">
        <f t="shared" si="5"/>
        <v>0.3387861852692981</v>
      </c>
      <c r="L20" s="1">
        <f t="shared" si="6"/>
        <v>0.46074935581724452</v>
      </c>
    </row>
    <row r="21" spans="1:12">
      <c r="A21">
        <v>2039</v>
      </c>
      <c r="B21">
        <v>4.9241600000000003E-2</v>
      </c>
      <c r="C21">
        <v>5.19371E-2</v>
      </c>
      <c r="D21">
        <v>0.12652099999999999</v>
      </c>
      <c r="E21">
        <v>0.38038300000000003</v>
      </c>
      <c r="F21">
        <v>0.52051400000000003</v>
      </c>
      <c r="G21">
        <f t="shared" si="1"/>
        <v>1.1285967000000001</v>
      </c>
      <c r="H21" s="1">
        <f t="shared" si="2"/>
        <v>4.3630820469349234E-2</v>
      </c>
      <c r="I21" s="1">
        <f t="shared" si="3"/>
        <v>4.6019184709648712E-2</v>
      </c>
      <c r="J21" s="1">
        <f t="shared" si="4"/>
        <v>0.11210470489591187</v>
      </c>
      <c r="K21" s="1">
        <f t="shared" si="5"/>
        <v>0.33704068069665627</v>
      </c>
      <c r="L21" s="1">
        <f t="shared" si="6"/>
        <v>0.46120460922843382</v>
      </c>
    </row>
    <row r="22" spans="1:12">
      <c r="A22">
        <v>2040</v>
      </c>
      <c r="B22">
        <v>4.9898999999999999E-2</v>
      </c>
      <c r="C22">
        <v>5.3138100000000001E-2</v>
      </c>
      <c r="D22">
        <v>0.129415</v>
      </c>
      <c r="E22">
        <v>0.38398100000000002</v>
      </c>
      <c r="F22">
        <v>0.52883199999999997</v>
      </c>
      <c r="G22">
        <f t="shared" si="1"/>
        <v>1.1452651</v>
      </c>
      <c r="H22" s="1">
        <f t="shared" si="2"/>
        <v>4.3569825012566954E-2</v>
      </c>
      <c r="I22" s="1">
        <f t="shared" si="3"/>
        <v>4.6398078488552562E-2</v>
      </c>
      <c r="J22" s="1">
        <f t="shared" si="4"/>
        <v>0.11300003815710441</v>
      </c>
      <c r="K22" s="1">
        <f t="shared" si="5"/>
        <v>0.33527695902023036</v>
      </c>
      <c r="L22" s="1">
        <f t="shared" si="6"/>
        <v>0.46175509932154568</v>
      </c>
    </row>
    <row r="23" spans="1:12">
      <c r="A23">
        <v>2041</v>
      </c>
      <c r="B23">
        <v>5.0565300000000001E-2</v>
      </c>
      <c r="C23">
        <v>5.4337499999999997E-2</v>
      </c>
      <c r="D23">
        <v>0.13230500000000001</v>
      </c>
      <c r="E23">
        <v>0.38761200000000001</v>
      </c>
      <c r="F23">
        <v>0.53744800000000004</v>
      </c>
      <c r="G23">
        <f t="shared" si="1"/>
        <v>1.1622678</v>
      </c>
      <c r="H23" s="1">
        <f t="shared" si="2"/>
        <v>4.3505722175216421E-2</v>
      </c>
      <c r="I23" s="1">
        <f t="shared" si="3"/>
        <v>4.6751273673760897E-2</v>
      </c>
      <c r="J23" s="1">
        <f t="shared" si="4"/>
        <v>0.11383349000978948</v>
      </c>
      <c r="K23" s="1">
        <f t="shared" si="5"/>
        <v>0.33349629061391878</v>
      </c>
      <c r="L23" s="1">
        <f t="shared" si="6"/>
        <v>0.46241322352731451</v>
      </c>
    </row>
    <row r="24" spans="1:12">
      <c r="A24">
        <v>2042</v>
      </c>
      <c r="B24">
        <v>5.1240399999999998E-2</v>
      </c>
      <c r="C24">
        <v>5.5534E-2</v>
      </c>
      <c r="D24">
        <v>0.135187</v>
      </c>
      <c r="E24">
        <v>0.39127899999999999</v>
      </c>
      <c r="F24">
        <v>0.54637800000000003</v>
      </c>
      <c r="G24">
        <f t="shared" si="1"/>
        <v>1.1796184000000001</v>
      </c>
      <c r="H24" s="1">
        <f t="shared" si="2"/>
        <v>4.3438115241335666E-2</v>
      </c>
      <c r="I24" s="1">
        <f t="shared" si="3"/>
        <v>4.7077936390276715E-2</v>
      </c>
      <c r="J24" s="1">
        <f t="shared" si="4"/>
        <v>0.11460231546066084</v>
      </c>
      <c r="K24" s="1">
        <f t="shared" si="5"/>
        <v>0.33169964117209427</v>
      </c>
      <c r="L24" s="1">
        <f t="shared" si="6"/>
        <v>0.46318199173563246</v>
      </c>
    </row>
    <row r="25" spans="1:12">
      <c r="A25">
        <v>2043</v>
      </c>
      <c r="B25">
        <v>5.1924600000000001E-2</v>
      </c>
      <c r="C25">
        <v>5.6735000000000001E-2</v>
      </c>
      <c r="D25">
        <v>0.13807700000000001</v>
      </c>
      <c r="E25">
        <v>0.39498</v>
      </c>
      <c r="F25">
        <v>0.55564199999999997</v>
      </c>
      <c r="G25">
        <f t="shared" si="1"/>
        <v>1.1973585999999998</v>
      </c>
      <c r="H25" s="1">
        <f t="shared" si="2"/>
        <v>4.3365955696146506E-2</v>
      </c>
      <c r="I25" s="1">
        <f t="shared" si="3"/>
        <v>4.7383465571634101E-2</v>
      </c>
      <c r="J25" s="1">
        <f t="shared" si="4"/>
        <v>0.11531800080610773</v>
      </c>
      <c r="K25" s="1">
        <f t="shared" si="5"/>
        <v>0.32987611230252994</v>
      </c>
      <c r="L25" s="1">
        <f t="shared" si="6"/>
        <v>0.46405646562358183</v>
      </c>
    </row>
    <row r="26" spans="1:12">
      <c r="A26">
        <v>2044</v>
      </c>
      <c r="B26">
        <v>5.2617900000000002E-2</v>
      </c>
      <c r="C26">
        <v>5.7933900000000003E-2</v>
      </c>
      <c r="D26">
        <v>0.14096600000000001</v>
      </c>
      <c r="E26">
        <v>0.39871600000000001</v>
      </c>
      <c r="F26">
        <v>0.56526100000000001</v>
      </c>
      <c r="G26">
        <f t="shared" si="1"/>
        <v>1.2154948000000001</v>
      </c>
      <c r="H26" s="1">
        <f t="shared" si="2"/>
        <v>4.3289284330957238E-2</v>
      </c>
      <c r="I26" s="1">
        <f t="shared" si="3"/>
        <v>4.7662811885332619E-2</v>
      </c>
      <c r="J26" s="1">
        <f t="shared" si="4"/>
        <v>0.1159741695316179</v>
      </c>
      <c r="K26" s="1">
        <f t="shared" si="5"/>
        <v>0.32802772994174884</v>
      </c>
      <c r="L26" s="1">
        <f t="shared" si="6"/>
        <v>0.46504600431034337</v>
      </c>
    </row>
    <row r="27" spans="1:12">
      <c r="A27">
        <v>2045</v>
      </c>
      <c r="B27">
        <v>5.3320399999999997E-2</v>
      </c>
      <c r="C27">
        <v>5.9132400000000002E-2</v>
      </c>
      <c r="D27">
        <v>0.14385200000000001</v>
      </c>
      <c r="E27">
        <v>0.40248699999999998</v>
      </c>
      <c r="F27">
        <v>0.57525700000000002</v>
      </c>
      <c r="G27">
        <f t="shared" si="1"/>
        <v>1.2340488000000001</v>
      </c>
      <c r="H27" s="1">
        <f t="shared" si="2"/>
        <v>4.320769162451274E-2</v>
      </c>
      <c r="I27" s="1">
        <f t="shared" si="3"/>
        <v>4.7917391921616065E-2</v>
      </c>
      <c r="J27" s="1">
        <f t="shared" si="4"/>
        <v>0.11656913405693518</v>
      </c>
      <c r="K27" s="1">
        <f t="shared" si="5"/>
        <v>0.32615160761875867</v>
      </c>
      <c r="L27" s="1">
        <f t="shared" si="6"/>
        <v>0.46615417477817733</v>
      </c>
    </row>
    <row r="28" spans="1:12">
      <c r="A28">
        <v>2046</v>
      </c>
      <c r="B28">
        <v>5.4032299999999998E-2</v>
      </c>
      <c r="C28">
        <v>6.0331500000000003E-2</v>
      </c>
      <c r="D28">
        <v>0.14674000000000001</v>
      </c>
      <c r="E28">
        <v>0.40629500000000002</v>
      </c>
      <c r="F28">
        <v>0.58565400000000001</v>
      </c>
      <c r="G28">
        <f t="shared" si="1"/>
        <v>1.2530527999999999</v>
      </c>
      <c r="H28" s="1">
        <f t="shared" si="2"/>
        <v>4.3120529318477249E-2</v>
      </c>
      <c r="I28" s="1">
        <f t="shared" si="3"/>
        <v>4.8147611976127429E-2</v>
      </c>
      <c r="J28" s="1">
        <f t="shared" si="4"/>
        <v>0.11710599904489262</v>
      </c>
      <c r="K28" s="1">
        <f t="shared" si="5"/>
        <v>0.32424411804514547</v>
      </c>
      <c r="L28" s="1">
        <f t="shared" si="6"/>
        <v>0.46738174161535739</v>
      </c>
    </row>
    <row r="29" spans="1:12">
      <c r="A29">
        <v>2047</v>
      </c>
      <c r="B29">
        <v>5.4753799999999998E-2</v>
      </c>
      <c r="C29">
        <v>6.1531000000000002E-2</v>
      </c>
      <c r="D29">
        <v>0.14962900000000001</v>
      </c>
      <c r="E29">
        <v>0.410138</v>
      </c>
      <c r="F29">
        <v>0.59647799999999995</v>
      </c>
      <c r="G29">
        <f t="shared" si="1"/>
        <v>1.2725298</v>
      </c>
      <c r="H29" s="1">
        <f t="shared" si="2"/>
        <v>4.3027518884037136E-2</v>
      </c>
      <c r="I29" s="1">
        <f t="shared" si="3"/>
        <v>4.8353288072310763E-2</v>
      </c>
      <c r="J29" s="1">
        <f t="shared" si="4"/>
        <v>0.11758388683707054</v>
      </c>
      <c r="K29" s="1">
        <f t="shared" si="5"/>
        <v>0.32230129306205635</v>
      </c>
      <c r="L29" s="1">
        <f t="shared" si="6"/>
        <v>0.46873401314452512</v>
      </c>
    </row>
    <row r="30" spans="1:12">
      <c r="A30">
        <v>2048</v>
      </c>
      <c r="B30">
        <v>5.5484800000000001E-2</v>
      </c>
      <c r="C30">
        <v>6.2729599999999996E-2</v>
      </c>
      <c r="D30">
        <v>0.15251600000000001</v>
      </c>
      <c r="E30">
        <v>0.41401900000000003</v>
      </c>
      <c r="F30">
        <v>0.60775699999999999</v>
      </c>
      <c r="G30">
        <f t="shared" si="1"/>
        <v>1.2925064000000002</v>
      </c>
      <c r="H30" s="1">
        <f t="shared" si="2"/>
        <v>4.2928065965476069E-2</v>
      </c>
      <c r="I30" s="1">
        <f t="shared" si="3"/>
        <v>4.8533299332212197E-2</v>
      </c>
      <c r="J30" s="1">
        <f t="shared" si="4"/>
        <v>0.11800018939944901</v>
      </c>
      <c r="K30" s="1">
        <f t="shared" si="5"/>
        <v>0.32032259182623773</v>
      </c>
      <c r="L30" s="1">
        <f t="shared" si="6"/>
        <v>0.47021585347662487</v>
      </c>
    </row>
    <row r="31" spans="1:12">
      <c r="A31">
        <v>2049</v>
      </c>
      <c r="B31">
        <v>5.6225700000000003E-2</v>
      </c>
      <c r="C31">
        <v>6.3928700000000005E-2</v>
      </c>
      <c r="D31">
        <v>0.15540300000000001</v>
      </c>
      <c r="E31">
        <v>0.41793599999999997</v>
      </c>
      <c r="F31">
        <v>0.61951800000000001</v>
      </c>
      <c r="G31">
        <f t="shared" si="1"/>
        <v>1.3130113999999999</v>
      </c>
      <c r="H31" s="1">
        <f t="shared" si="2"/>
        <v>4.2821943510924589E-2</v>
      </c>
      <c r="I31" s="1">
        <f t="shared" si="3"/>
        <v>4.8688610015114882E-2</v>
      </c>
      <c r="J31" s="1">
        <f t="shared" si="4"/>
        <v>0.11835616964178683</v>
      </c>
      <c r="K31" s="1">
        <f t="shared" si="5"/>
        <v>0.31830340543882557</v>
      </c>
      <c r="L31" s="1">
        <f t="shared" si="6"/>
        <v>0.4718298713933482</v>
      </c>
    </row>
    <row r="32" spans="1:12">
      <c r="A32">
        <v>2050</v>
      </c>
      <c r="B32">
        <v>5.6976400000000003E-2</v>
      </c>
      <c r="C32">
        <v>6.5127900000000002E-2</v>
      </c>
      <c r="D32">
        <v>0.15829099999999999</v>
      </c>
      <c r="E32">
        <v>0.42188999999999999</v>
      </c>
      <c r="F32">
        <v>0.631795</v>
      </c>
      <c r="G32">
        <f t="shared" si="1"/>
        <v>1.3340803000000001</v>
      </c>
      <c r="H32" s="1">
        <f t="shared" si="2"/>
        <v>4.2708373701343165E-2</v>
      </c>
      <c r="I32" s="1">
        <f t="shared" si="3"/>
        <v>4.8818575613476939E-2</v>
      </c>
      <c r="J32" s="1">
        <f t="shared" si="4"/>
        <v>0.11865177830749767</v>
      </c>
      <c r="K32" s="1">
        <f t="shared" si="5"/>
        <v>0.31624033425873987</v>
      </c>
      <c r="L32" s="1">
        <f t="shared" si="6"/>
        <v>0.47358093811894225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MODE SHARE PKM</vt:lpstr>
      <vt:lpstr>SSIP Inputs</vt:lpstr>
      <vt:lpstr>LAC</vt:lpstr>
      <vt:lpstr>Pivot of US BTS 1-40</vt:lpstr>
      <vt:lpstr>BTS 1-40</vt:lpstr>
      <vt:lpstr>EPS Avg</vt:lpstr>
      <vt:lpstr>US PKM Pct</vt:lpstr>
      <vt:lpstr>US Travel Demand</vt:lpstr>
      <vt:lpstr>EPS MX - Travel Demand</vt:lpstr>
      <vt:lpstr>EPS BR - Travel Dem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2023-03-21T22:16:21Z</dcterms:created>
  <dcterms:modified xsi:type="dcterms:W3CDTF">2023-06-22T21:55:28Z</dcterms:modified>
</cp:coreProperties>
</file>