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nidhi/Desktop/LAC_Decarb_Git/ssp_cost_benefits/Energy/"/>
    </mc:Choice>
  </mc:AlternateContent>
  <xr:revisionPtr revIDLastSave="0" documentId="13_ncr:1_{B6170714-2F07-9E40-B605-6B6EC1AB16AD}" xr6:coauthVersionLast="47" xr6:coauthVersionMax="47" xr10:uidLastSave="{00000000-0000-0000-0000-000000000000}"/>
  <bookViews>
    <workbookView xWindow="7520" yWindow="3260" windowWidth="24840" windowHeight="13440" firstSheet="1" xr2:uid="{B5105A64-3C09-5D4A-94F1-26272AD27672}"/>
  </bookViews>
  <sheets>
    <sheet name="Summary Tables Transit Cost" sheetId="8" r:id="rId1"/>
    <sheet name="Electrify LDV" sheetId="1" r:id="rId2"/>
    <sheet name="Fuel Economy Improvements" sheetId="3" r:id="rId3"/>
    <sheet name="Crash Costs" sheetId="5" r:id="rId4"/>
    <sheet name="Electrify HDV" sheetId="2" r:id="rId5"/>
    <sheet name="Burke HDV Data" sheetId="4" r:id="rId6"/>
    <sheet name="Mode Cost - Littman" sheetId="6" r:id="rId7"/>
    <sheet name="Cost Converter Transport" sheetId="7" r:id="rId8"/>
  </sheets>
  <definedNames>
    <definedName name="ColumnTitleRegion1.f2.q3.2">NationalTotals[[#Headers],[VOMS]]</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2.e7.q16.2">Table2[[#Headers],[Column1]]</definedName>
    <definedName name="TitleRegion3.c22.q54.2">Table3[[#Headers],[Description]]</definedName>
    <definedName name="TitleRegion4.e58.q67.2">Table4[[#Headers],[Column1]]</definedName>
    <definedName name="TitleRegion5.b73.q129.2">Table5[[#Headers],[State]]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68" i="8" l="1"/>
  <c r="T67" i="8"/>
  <c r="T66" i="8"/>
  <c r="T65" i="8"/>
  <c r="T64" i="8"/>
  <c r="T63" i="8"/>
  <c r="T62" i="8"/>
  <c r="T61" i="8"/>
  <c r="T60" i="8"/>
  <c r="V55" i="8"/>
  <c r="W55" i="8" s="1"/>
  <c r="W54" i="8"/>
  <c r="V54" i="8"/>
  <c r="V53" i="8"/>
  <c r="W53" i="8" s="1"/>
  <c r="V52" i="8"/>
  <c r="W52" i="8" s="1"/>
  <c r="V51" i="8"/>
  <c r="W51" i="8" s="1"/>
  <c r="V50" i="8"/>
  <c r="W50" i="8" s="1"/>
  <c r="V49" i="8"/>
  <c r="W49" i="8" s="1"/>
  <c r="W48" i="8"/>
  <c r="V48" i="8"/>
  <c r="V47" i="8"/>
  <c r="W47" i="8" s="1"/>
  <c r="V46" i="8"/>
  <c r="W46" i="8" s="1"/>
  <c r="V45" i="8"/>
  <c r="W45" i="8" s="1"/>
  <c r="V44" i="8"/>
  <c r="W44" i="8" s="1"/>
  <c r="V43" i="8"/>
  <c r="W43" i="8" s="1"/>
  <c r="W42" i="8"/>
  <c r="V42" i="8"/>
  <c r="V41" i="8"/>
  <c r="W41" i="8" s="1"/>
  <c r="V40" i="8"/>
  <c r="W40" i="8" s="1"/>
  <c r="V39" i="8"/>
  <c r="W39" i="8" s="1"/>
  <c r="V38" i="8"/>
  <c r="W38" i="8" s="1"/>
  <c r="V37" i="8"/>
  <c r="W37" i="8" s="1"/>
  <c r="W36" i="8"/>
  <c r="V36" i="8"/>
  <c r="V35" i="8"/>
  <c r="W35" i="8" s="1"/>
  <c r="V34" i="8"/>
  <c r="W34" i="8" s="1"/>
  <c r="V33" i="8"/>
  <c r="W33" i="8" s="1"/>
  <c r="V32" i="8"/>
  <c r="W32" i="8" s="1"/>
  <c r="V31" i="8"/>
  <c r="W31" i="8" s="1"/>
  <c r="W30" i="8"/>
  <c r="V30" i="8"/>
  <c r="V29" i="8"/>
  <c r="W29" i="8" s="1"/>
  <c r="V28" i="8"/>
  <c r="W28" i="8" s="1"/>
  <c r="V27" i="8"/>
  <c r="W27" i="8" s="1"/>
  <c r="V26" i="8"/>
  <c r="W26" i="8" s="1"/>
  <c r="V25" i="8"/>
  <c r="W25" i="8" s="1"/>
  <c r="W24" i="8"/>
  <c r="V24" i="8"/>
  <c r="V23" i="8"/>
  <c r="W23" i="8" s="1"/>
  <c r="T16" i="8"/>
  <c r="T15" i="8"/>
  <c r="T14" i="8"/>
  <c r="T13" i="8"/>
  <c r="T12" i="8"/>
  <c r="T11" i="8"/>
  <c r="T10" i="8"/>
  <c r="T9" i="8"/>
  <c r="T8" i="8"/>
  <c r="T2" i="8"/>
  <c r="C7" i="6" l="1"/>
  <c r="D7" i="6"/>
  <c r="E7" i="6"/>
  <c r="F7" i="6"/>
  <c r="G7" i="6"/>
  <c r="B7" i="6"/>
  <c r="D2" i="5"/>
  <c r="D3" i="5"/>
  <c r="D4" i="5"/>
  <c r="D5" i="5"/>
  <c r="D6" i="5"/>
  <c r="C5" i="2"/>
  <c r="D5" i="2"/>
  <c r="E5" i="2"/>
  <c r="F5" i="2"/>
  <c r="G5" i="2"/>
  <c r="H5" i="2"/>
  <c r="I5" i="2"/>
  <c r="B5" i="2"/>
  <c r="J6" i="2"/>
  <c r="D7" i="1"/>
  <c r="B7" i="1"/>
  <c r="F30" i="3"/>
  <c r="F31" i="3"/>
  <c r="F29" i="3"/>
  <c r="F26" i="3"/>
  <c r="F27" i="3"/>
  <c r="F25" i="3"/>
  <c r="F22" i="3"/>
  <c r="F23" i="3"/>
  <c r="F21" i="3"/>
  <c r="F16" i="3"/>
  <c r="F17" i="3"/>
  <c r="F18" i="3"/>
  <c r="F19" i="3"/>
  <c r="F15" i="3"/>
  <c r="F13" i="3"/>
  <c r="F12" i="3"/>
  <c r="K7" i="2"/>
  <c r="K8" i="2"/>
  <c r="K9" i="2"/>
  <c r="K18" i="2" s="1"/>
  <c r="K10" i="2"/>
  <c r="K11" i="2"/>
  <c r="K12" i="2"/>
  <c r="K13" i="2"/>
  <c r="K14" i="2"/>
  <c r="K15" i="2"/>
  <c r="K16" i="2"/>
  <c r="K17" i="2"/>
  <c r="K6" i="2"/>
  <c r="J7" i="2"/>
  <c r="J8" i="2"/>
  <c r="J18" i="2" s="1"/>
  <c r="J9" i="2"/>
  <c r="J10" i="2"/>
  <c r="J11" i="2"/>
  <c r="J12" i="2"/>
  <c r="J13" i="2"/>
  <c r="J14" i="2"/>
  <c r="J15" i="2"/>
  <c r="J16" i="2"/>
  <c r="J17" i="2"/>
  <c r="A10" i="1"/>
  <c r="B8" i="1"/>
  <c r="I27" i="1"/>
  <c r="I16" i="1"/>
  <c r="I17" i="1"/>
  <c r="I18" i="1"/>
  <c r="I19" i="1"/>
  <c r="I20" i="1"/>
  <c r="I21" i="1"/>
  <c r="I22" i="1"/>
  <c r="I23" i="1"/>
  <c r="I24" i="1"/>
  <c r="I25" i="1"/>
  <c r="I26" i="1"/>
  <c r="I15" i="1"/>
  <c r="F32" i="3" l="1"/>
  <c r="B36" i="3" s="1"/>
  <c r="B39" i="3" s="1"/>
</calcChain>
</file>

<file path=xl/sharedStrings.xml><?xml version="1.0" encoding="utf-8"?>
<sst xmlns="http://schemas.openxmlformats.org/spreadsheetml/2006/main" count="665" uniqueCount="377">
  <si>
    <t>USD</t>
  </si>
  <si>
    <t>Region</t>
  </si>
  <si>
    <t>USA</t>
  </si>
  <si>
    <t>Year</t>
  </si>
  <si>
    <t>Currency</t>
  </si>
  <si>
    <t>Source</t>
  </si>
  <si>
    <t>https://www.mckinsey.com/industries/automotive-and-assembly/our-insights/making-electric-vehicles-profitable</t>
  </si>
  <si>
    <t>Author's estimate</t>
  </si>
  <si>
    <t>Charger Cost Per Vehicle</t>
  </si>
  <si>
    <t>Marginal Vehicle Cost</t>
  </si>
  <si>
    <t>Maintenance Savings Per Vehicle</t>
  </si>
  <si>
    <t>Cost Type</t>
  </si>
  <si>
    <t>Capex</t>
  </si>
  <si>
    <t>Opex</t>
  </si>
  <si>
    <t>https://exchange.aaa.com/wp-content/uploads/2019/09/AAA-Your-Driving-Costs-2019.pdf</t>
  </si>
  <si>
    <t>Australia</t>
  </si>
  <si>
    <t>Canada</t>
  </si>
  <si>
    <t>Denmark</t>
  </si>
  <si>
    <t>–</t>
  </si>
  <si>
    <t>France</t>
  </si>
  <si>
    <t>Germany</t>
  </si>
  <si>
    <t>Italy</t>
  </si>
  <si>
    <t>Japan</t>
  </si>
  <si>
    <t>Netherlands</t>
  </si>
  <si>
    <t>Norway</t>
  </si>
  <si>
    <t>Sweden</t>
  </si>
  <si>
    <t>United Kingdom</t>
  </si>
  <si>
    <t>United States</t>
  </si>
  <si>
    <t>https://internationalcomparisons.org/environmental/transportation/</t>
  </si>
  <si>
    <t>Average price of gasoline per gallon</t>
  </si>
  <si>
    <t>% of annual income spent on gasoline</t>
  </si>
  <si>
    <t>Cars owned per 1,000 persons</t>
  </si>
  <si>
    <t>Vehicle kilometers traveled per capita</t>
  </si>
  <si>
    <t>Biking frequency</t>
  </si>
  <si>
    <t>Public transit usage</t>
  </si>
  <si>
    <t>Road fuel consumption per capita</t>
  </si>
  <si>
    <t>VKM/Vehicle</t>
  </si>
  <si>
    <t>Total Marginal Capex Per Mile</t>
  </si>
  <si>
    <t>Total Marginal Non-Fuel OpEx</t>
  </si>
  <si>
    <t>Lifetime of vehicle</t>
  </si>
  <si>
    <t>years</t>
  </si>
  <si>
    <t>km</t>
  </si>
  <si>
    <t>vkm per year per vehicle</t>
  </si>
  <si>
    <t>Years</t>
  </si>
  <si>
    <t xml:space="preserve">Mileage/ </t>
  </si>
  <si>
    <t xml:space="preserve">Capital </t>
  </si>
  <si>
    <t xml:space="preserve">Maintenance </t>
  </si>
  <si>
    <t xml:space="preserve">Fuel </t>
  </si>
  <si>
    <t xml:space="preserve">Operating </t>
  </si>
  <si>
    <t xml:space="preserve">Payback </t>
  </si>
  <si>
    <t xml:space="preserve">Vehicle </t>
  </si>
  <si>
    <t xml:space="preserve">year </t>
  </si>
  <si>
    <t xml:space="preserve">($) </t>
  </si>
  <si>
    <t xml:space="preserve">($/mile) </t>
  </si>
  <si>
    <t xml:space="preserve">Miles </t>
  </si>
  <si>
    <t xml:space="preserve">Years </t>
  </si>
  <si>
    <t xml:space="preserve">Pass. Van </t>
  </si>
  <si>
    <t xml:space="preserve">Class 3 Delivery </t>
  </si>
  <si>
    <t xml:space="preserve">Class 4 Step Van </t>
  </si>
  <si>
    <t xml:space="preserve">Class 6 Box </t>
  </si>
  <si>
    <t xml:space="preserve">Class 7 Box </t>
  </si>
  <si>
    <t xml:space="preserve">Class 8 Box </t>
  </si>
  <si>
    <t xml:space="preserve">HD Pickup 150 mi </t>
  </si>
  <si>
    <t xml:space="preserve">HD pickup 250 mi </t>
  </si>
  <si>
    <t xml:space="preserve">Long-haul 300 mi </t>
  </si>
  <si>
    <t xml:space="preserve">Long-haul 500 mi </t>
  </si>
  <si>
    <t xml:space="preserve">Transit Bus </t>
  </si>
  <si>
    <t xml:space="preserve">Intercity Bus </t>
  </si>
  <si>
    <t xml:space="preserve">Table 19a </t>
  </si>
  <si>
    <t>https://itspubs.ucdavis.edu/publication_detail.php?id=3768</t>
  </si>
  <si>
    <t>Lifetime</t>
  </si>
  <si>
    <t>$/km Capital</t>
  </si>
  <si>
    <t>$/km maintenance savings</t>
  </si>
  <si>
    <t>billions of gallons of gasoline saved</t>
  </si>
  <si>
    <t>100 to 95 billion gallons</t>
  </si>
  <si>
    <t>billion dollars</t>
  </si>
  <si>
    <t>lower bound technical cost</t>
  </si>
  <si>
    <t>upper bound tehcnical cost</t>
  </si>
  <si>
    <t>Technology</t>
  </si>
  <si>
    <t>Fuel Consumption Reduction (%)</t>
  </si>
  <si>
    <t>Aerodynamic Improvement 1(10% Cd)</t>
  </si>
  <si>
    <t>    Small and Large Car</t>
  </si>
  <si>
    <t>    Light Truck</t>
  </si>
  <si>
    <t>Aerodynamic Improvement 2(20% Cd)b</t>
  </si>
  <si>
    <t>    Low Rolling Resistance Tires Level 1</t>
  </si>
  <si>
    <t>    Low Rolling Resistance Tires Level 2b</t>
  </si>
  <si>
    <t>    Low Drag Brakes</t>
  </si>
  <si>
    <t>Electric Power Steering</t>
  </si>
  <si>
    <t>    Small Car</t>
  </si>
  <si>
    <t>    Large Car</t>
  </si>
  <si>
    <t>Improved accessories Level 1</t>
  </si>
  <si>
    <t>Improved accessories Level 2b</t>
  </si>
  <si>
    <t>National Academies of Sciences, Engineering, and Medicine. 2015. Cost, Effectiveness, and Deployment of Fuel Economy Technologies for Light-Duty Vehicles. Washington, DC: The National Academies Press. https://doi.org/10.17226/21744.</t>
  </si>
  <si>
    <t>Direct Manufacturing Costsa (in 2010$)</t>
  </si>
  <si>
    <t>Table 6.21</t>
  </si>
  <si>
    <t>Average</t>
  </si>
  <si>
    <t>per percent per vehicle</t>
  </si>
  <si>
    <t>at 15000 km per vehicle</t>
  </si>
  <si>
    <t>Testing:</t>
  </si>
  <si>
    <t>percent improvement</t>
  </si>
  <si>
    <t>km per year</t>
  </si>
  <si>
    <t>marginal technical cost of new vehicle</t>
  </si>
  <si>
    <t>$/km</t>
  </si>
  <si>
    <t xml:space="preserve">Mileage/ year </t>
  </si>
  <si>
    <t xml:space="preserve">Capital ($) </t>
  </si>
  <si>
    <t xml:space="preserve">Maintenance ($/mile) </t>
  </si>
  <si>
    <t xml:space="preserve">Fuel ($/mile) </t>
  </si>
  <si>
    <t xml:space="preserve">Operating ($/mile) </t>
  </si>
  <si>
    <t xml:space="preserve">Payback Miles </t>
  </si>
  <si>
    <t xml:space="preserve">Payback Years </t>
  </si>
  <si>
    <t>LifetimeYears</t>
  </si>
  <si>
    <t>Motorcycles</t>
  </si>
  <si>
    <t>per vmt</t>
  </si>
  <si>
    <t>Buses</t>
  </si>
  <si>
    <t>Heacy Trucsk</t>
  </si>
  <si>
    <t>Light Trucks</t>
  </si>
  <si>
    <t>Cars</t>
  </si>
  <si>
    <t>Costs</t>
  </si>
  <si>
    <t>Walk</t>
  </si>
  <si>
    <t>Bike</t>
  </si>
  <si>
    <t>E-Bike</t>
  </si>
  <si>
    <t>Public Transit</t>
  </si>
  <si>
    <t>Gasoline Car</t>
  </si>
  <si>
    <t>Electric Car</t>
  </si>
  <si>
    <t>Subsidy</t>
  </si>
  <si>
    <t>Vehicle ownership</t>
  </si>
  <si>
    <t>Vehicle operating</t>
  </si>
  <si>
    <t>Roadway infrastructure</t>
  </si>
  <si>
    <t>Parking</t>
  </si>
  <si>
    <t>Traffic congestion</t>
  </si>
  <si>
    <t>Barrier effect</t>
  </si>
  <si>
    <t>Crash damages (external)</t>
  </si>
  <si>
    <t>Noise and air pollution</t>
  </si>
  <si>
    <t>Resource externalities</t>
  </si>
  <si>
    <t>Internal Techncial Costs</t>
  </si>
  <si>
    <t>Internal Technical Costs</t>
  </si>
  <si>
    <t>Congestion</t>
  </si>
  <si>
    <t>Crash Costs</t>
  </si>
  <si>
    <t>per litre</t>
  </si>
  <si>
    <t>National Totals</t>
  </si>
  <si>
    <t>VOMS</t>
  </si>
  <si>
    <t>Guideway</t>
  </si>
  <si>
    <t>Stations</t>
  </si>
  <si>
    <t>Administrative Buildings</t>
  </si>
  <si>
    <t>Maintenance Facilities</t>
  </si>
  <si>
    <t>Passenger Vehicles</t>
  </si>
  <si>
    <t>Other Vehicles</t>
  </si>
  <si>
    <t>Fare Collection Equipment</t>
  </si>
  <si>
    <t>Communication 
&amp; Information Systems</t>
  </si>
  <si>
    <t>Other</t>
  </si>
  <si>
    <t>Reduced Reporter Expenses</t>
  </si>
  <si>
    <t>Total</t>
  </si>
  <si>
    <t>Include Questionable Data</t>
  </si>
  <si>
    <t>Guideway: 39%
Stations: 15%
Administrative Buildings: 2%
Maintenance Facilities: 8%
Passenger Vehicles: 21%
Other Vehicles: 1%
Fare Collection Equipment: 1%
Communication 
&amp; Information Systems: 8%
Other: 2%
Reduced Reporter Expenses: 2%</t>
  </si>
  <si>
    <t>Guideway: 39%</t>
  </si>
  <si>
    <t>Stations: 15%</t>
  </si>
  <si>
    <t>Administrative Buildings: 2%</t>
  </si>
  <si>
    <t>Maintenance Facilities: 8%</t>
  </si>
  <si>
    <t>Passenger Vehicles: 21%</t>
  </si>
  <si>
    <t>Other Vehicles: 1%</t>
  </si>
  <si>
    <t>Fare Collection Equipment: 1%</t>
  </si>
  <si>
    <t>Communication 
&amp; Information Systems: 8%</t>
  </si>
  <si>
    <t>Other: 2%</t>
  </si>
  <si>
    <t>Reduced Reporter Expenses: 2%</t>
  </si>
  <si>
    <t>Total: 100%</t>
  </si>
  <si>
    <t>Exclude Questionable Data</t>
  </si>
  <si>
    <t>By Urbanized Area Size</t>
  </si>
  <si>
    <t>Column1</t>
  </si>
  <si>
    <t>Under</t>
  </si>
  <si>
    <t>Under 200,000</t>
  </si>
  <si>
    <t>Between</t>
  </si>
  <si>
    <t>and</t>
  </si>
  <si>
    <t>Between 200,000 and 1,000,000</t>
  </si>
  <si>
    <t>Over</t>
  </si>
  <si>
    <t/>
  </si>
  <si>
    <t>Over 1,000,000</t>
  </si>
  <si>
    <t>Invalid Bin</t>
  </si>
  <si>
    <t>Under 200,000 Population
Guideway: 0%
Stations: 3%
Administrative Buildings: 6%
Maintenance Facilities: 6%
Passenger Vehicles: 26%
Other Vehicles: 0%
Fare Collection Equipment: 1%
Communication 
&amp; Information Systems: 3%
Other: 2%
Reduced Reporter Expenses: 53%</t>
  </si>
  <si>
    <t>Guideway: 0%</t>
  </si>
  <si>
    <t>Stations: 3%</t>
  </si>
  <si>
    <t>Administrative Buildings: 6%</t>
  </si>
  <si>
    <t>Maintenance Facilities: 6%</t>
  </si>
  <si>
    <t>Passenger Vehicles: 26%</t>
  </si>
  <si>
    <t>Other Vehicles: 0%</t>
  </si>
  <si>
    <t>Communication 
&amp; Information Systems: 3%</t>
  </si>
  <si>
    <t>Reduced Reporter Expenses: 53%</t>
  </si>
  <si>
    <t>Under 200,000 Population</t>
  </si>
  <si>
    <t>By Mode/Type of Service</t>
  </si>
  <si>
    <t>Mode</t>
  </si>
  <si>
    <t>Type</t>
  </si>
  <si>
    <t>Description</t>
  </si>
  <si>
    <t>Column2</t>
  </si>
  <si>
    <t>Communication &amp; Information Systems</t>
  </si>
  <si>
    <t>$/vmt</t>
  </si>
  <si>
    <t>$/KM</t>
  </si>
  <si>
    <t>TR</t>
  </si>
  <si>
    <t>DO</t>
  </si>
  <si>
    <t>Aerial Tramway - Directly Operated</t>
  </si>
  <si>
    <t>PT</t>
  </si>
  <si>
    <t>Aerial Tramway - Purchased Transportation</t>
  </si>
  <si>
    <t>AR</t>
  </si>
  <si>
    <t>Alaska Railroad - Directly Operated</t>
  </si>
  <si>
    <t>MB</t>
  </si>
  <si>
    <t>Bus - Directly Operated</t>
  </si>
  <si>
    <t>Bus - Purchased Transportation</t>
  </si>
  <si>
    <t>RB</t>
  </si>
  <si>
    <t>Bus Rapid Transit - Directly Operated</t>
  </si>
  <si>
    <t>Bus Rapid Transit - Purchased Transportation</t>
  </si>
  <si>
    <t>CC</t>
  </si>
  <si>
    <t>Cable Car - Directly Operated</t>
  </si>
  <si>
    <t>CB</t>
  </si>
  <si>
    <t>Commuter Bus - Directly Operated</t>
  </si>
  <si>
    <t>Commuter Bus - Purchased Transportation</t>
  </si>
  <si>
    <t>CR</t>
  </si>
  <si>
    <t>Commuter Rail - Directly Operated</t>
  </si>
  <si>
    <t>Commuter Rail - Purchased Transportation</t>
  </si>
  <si>
    <t>DR</t>
  </si>
  <si>
    <t>Demand Response - Directly Operated</t>
  </si>
  <si>
    <t>Demand Response - Purchased Transportation</t>
  </si>
  <si>
    <t>DT</t>
  </si>
  <si>
    <t>Demand Response Taxi - Purchased Transportation</t>
  </si>
  <si>
    <t>FB</t>
  </si>
  <si>
    <t>Ferryboat - Directly Operated</t>
  </si>
  <si>
    <t>Ferryboat - Purchased Transportation</t>
  </si>
  <si>
    <t>HR</t>
  </si>
  <si>
    <t>Heavy Rail - Directly Operated</t>
  </si>
  <si>
    <t>Heavy Rail - Purchased Transportation</t>
  </si>
  <si>
    <t>YR</t>
  </si>
  <si>
    <t>Hybrid Rail - Directly Operated</t>
  </si>
  <si>
    <t>Hybrid Rail - Purchased Transportation</t>
  </si>
  <si>
    <t>IP</t>
  </si>
  <si>
    <t>Inclined Plane - Directly Operated</t>
  </si>
  <si>
    <t>LR</t>
  </si>
  <si>
    <t>Light Rail - Directly Operated</t>
  </si>
  <si>
    <t>Light Rail - Purchased Transportation</t>
  </si>
  <si>
    <t>MG</t>
  </si>
  <si>
    <t>Monorail/Automated Guideway - Directly Operated</t>
  </si>
  <si>
    <t>Monorail/Automated Guideway - Purchased Transportation</t>
  </si>
  <si>
    <t>OR</t>
  </si>
  <si>
    <t>Other - Purchased Transportation</t>
  </si>
  <si>
    <t>PB</t>
  </si>
  <si>
    <t>Publico - Purchased Transportation</t>
  </si>
  <si>
    <t>SR</t>
  </si>
  <si>
    <t>Street Car Rail - Directly Operated</t>
  </si>
  <si>
    <t>Street Car Rail - Purchased Transportation</t>
  </si>
  <si>
    <t>TB</t>
  </si>
  <si>
    <t>Trolleybus - Directly Operated</t>
  </si>
  <si>
    <t>VP</t>
  </si>
  <si>
    <t>Vanpool - Directly Operated</t>
  </si>
  <si>
    <t>Vanpool - Purchased Transportation</t>
  </si>
  <si>
    <t>By Agency Size (Vehicles)</t>
  </si>
  <si>
    <t>Under 10</t>
  </si>
  <si>
    <t>Between 10 and 25</t>
  </si>
  <si>
    <t>Between 25 and 50</t>
  </si>
  <si>
    <t>Between 50 and 100</t>
  </si>
  <si>
    <t>Between 100 and 250</t>
  </si>
  <si>
    <t>Between 250 and 500</t>
  </si>
  <si>
    <t>Between 500 and 1,000</t>
  </si>
  <si>
    <t>Between 1,000 and 2,000</t>
  </si>
  <si>
    <t>Over 2,000</t>
  </si>
  <si>
    <t>Agency Size Under 10 Vehicles</t>
  </si>
  <si>
    <t>By State</t>
  </si>
  <si>
    <t>Abbreviation</t>
  </si>
  <si>
    <t>State</t>
  </si>
  <si>
    <t>Column3</t>
  </si>
  <si>
    <t>AK</t>
  </si>
  <si>
    <t>Alaska</t>
  </si>
  <si>
    <t>AL</t>
  </si>
  <si>
    <t>Alabama</t>
  </si>
  <si>
    <t>Arkansas</t>
  </si>
  <si>
    <t>AS</t>
  </si>
  <si>
    <t>American Samoa</t>
  </si>
  <si>
    <t>AZ</t>
  </si>
  <si>
    <t>Arizona</t>
  </si>
  <si>
    <t>CA</t>
  </si>
  <si>
    <t>California</t>
  </si>
  <si>
    <t>CO</t>
  </si>
  <si>
    <t>Colorado</t>
  </si>
  <si>
    <t>CT</t>
  </si>
  <si>
    <t>Connecticut</t>
  </si>
  <si>
    <t>DC</t>
  </si>
  <si>
    <t>District of Columbia</t>
  </si>
  <si>
    <t>DE</t>
  </si>
  <si>
    <t>Delaware</t>
  </si>
  <si>
    <t>FL</t>
  </si>
  <si>
    <t>Florida</t>
  </si>
  <si>
    <t>GA</t>
  </si>
  <si>
    <t>Georgia</t>
  </si>
  <si>
    <t>GU</t>
  </si>
  <si>
    <t>Guam</t>
  </si>
  <si>
    <t>HI</t>
  </si>
  <si>
    <t>Hawaii</t>
  </si>
  <si>
    <t>IA</t>
  </si>
  <si>
    <t>Iowa</t>
  </si>
  <si>
    <t>ID</t>
  </si>
  <si>
    <t>Idaho</t>
  </si>
  <si>
    <t>IL</t>
  </si>
  <si>
    <t>Illinois</t>
  </si>
  <si>
    <t>IN</t>
  </si>
  <si>
    <t>Indiana</t>
  </si>
  <si>
    <t>KS</t>
  </si>
  <si>
    <t>Kansas</t>
  </si>
  <si>
    <t>KY</t>
  </si>
  <si>
    <t>Kentucky</t>
  </si>
  <si>
    <t>LA</t>
  </si>
  <si>
    <t>Lousiana</t>
  </si>
  <si>
    <t>MA</t>
  </si>
  <si>
    <t>Massachusetts</t>
  </si>
  <si>
    <t>MD</t>
  </si>
  <si>
    <t>Maryland</t>
  </si>
  <si>
    <t>ME</t>
  </si>
  <si>
    <t>Maine</t>
  </si>
  <si>
    <t>MI</t>
  </si>
  <si>
    <t>Michigan</t>
  </si>
  <si>
    <t>MN</t>
  </si>
  <si>
    <t>Minnesota</t>
  </si>
  <si>
    <t>MO</t>
  </si>
  <si>
    <t>Missouri</t>
  </si>
  <si>
    <t>MP</t>
  </si>
  <si>
    <t>Northern Marianas</t>
  </si>
  <si>
    <t>MS</t>
  </si>
  <si>
    <t>Mississippi</t>
  </si>
  <si>
    <t>MT</t>
  </si>
  <si>
    <t>Montana</t>
  </si>
  <si>
    <t>NC</t>
  </si>
  <si>
    <t>North Carolina</t>
  </si>
  <si>
    <t>ND</t>
  </si>
  <si>
    <t>North Dakota</t>
  </si>
  <si>
    <t>NE</t>
  </si>
  <si>
    <t>Nebraska</t>
  </si>
  <si>
    <t>NH</t>
  </si>
  <si>
    <t>New Hampshire</t>
  </si>
  <si>
    <t>NJ</t>
  </si>
  <si>
    <t>New Jersey</t>
  </si>
  <si>
    <t>NM</t>
  </si>
  <si>
    <t>New Mexico</t>
  </si>
  <si>
    <t>NV</t>
  </si>
  <si>
    <t>Nevada</t>
  </si>
  <si>
    <t>NY</t>
  </si>
  <si>
    <t>New York</t>
  </si>
  <si>
    <t>OH</t>
  </si>
  <si>
    <t>Ohio</t>
  </si>
  <si>
    <t>OK</t>
  </si>
  <si>
    <t>Oklahoma</t>
  </si>
  <si>
    <t>Oregon</t>
  </si>
  <si>
    <t>PA</t>
  </si>
  <si>
    <t>Pennsylvania</t>
  </si>
  <si>
    <t>PR</t>
  </si>
  <si>
    <t>Puerto Rico</t>
  </si>
  <si>
    <t>RI</t>
  </si>
  <si>
    <t>Rhode Island</t>
  </si>
  <si>
    <t>SC</t>
  </si>
  <si>
    <t>South Carolina</t>
  </si>
  <si>
    <t>SD</t>
  </si>
  <si>
    <t>South Dakota</t>
  </si>
  <si>
    <t>TN</t>
  </si>
  <si>
    <t>Tennessee</t>
  </si>
  <si>
    <t>TX</t>
  </si>
  <si>
    <t>Texas</t>
  </si>
  <si>
    <t>UT</t>
  </si>
  <si>
    <t>Utah</t>
  </si>
  <si>
    <t>VA</t>
  </si>
  <si>
    <t>Virginia</t>
  </si>
  <si>
    <t>VI</t>
  </si>
  <si>
    <t>Virgin Islands</t>
  </si>
  <si>
    <t>VT</t>
  </si>
  <si>
    <t>Vermont</t>
  </si>
  <si>
    <t>WA</t>
  </si>
  <si>
    <t>Washington</t>
  </si>
  <si>
    <t>WI</t>
  </si>
  <si>
    <t>Wisconsin</t>
  </si>
  <si>
    <t>WV</t>
  </si>
  <si>
    <t>West Virginia</t>
  </si>
  <si>
    <t>WY</t>
  </si>
  <si>
    <t>Wyoming</t>
  </si>
  <si>
    <t>VMT from https://www.transit.dot.gov/ntd/data-product/2021-metrics</t>
  </si>
  <si>
    <t>Operating Costs From https://www.transit.dot.gov/ntd/data-product/2021-operating-expenses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</si>
</sst>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43" formatCode="_(* #,##0.00_);_(* \(#,##0.00\);_(* &quot;-&quot;??_);_(@_)"/>
    <numFmt numFmtId="164" formatCode="0.000"/>
    <numFmt numFmtId="165" formatCode="&quot;$&quot;#,##0"/>
    <numFmt numFmtId="166" formatCode="#,##0.0"/>
    <numFmt numFmtId="167" formatCode="&quot;$&quot;#,##0.00"/>
  </numFmts>
  <fonts count="24" x14ac:knownFonts="1">
    <font>
      <sz val="12"/>
      <color theme="1"/>
      <name val="Calibri"/>
      <family val="2"/>
      <scheme val="minor"/>
    </font>
    <font>
      <u/>
      <sz val="12"/>
      <color theme="10"/>
      <name val="Calibri"/>
      <family val="2"/>
      <scheme val="minor"/>
    </font>
    <font>
      <sz val="15"/>
      <color rgb="FF666666"/>
      <name val="Helvetica"/>
      <family val="2"/>
    </font>
    <font>
      <sz val="12"/>
      <name val="Calibri"/>
      <family val="2"/>
      <scheme val="minor"/>
    </font>
    <font>
      <sz val="14"/>
      <name val="Helvetica"/>
      <family val="2"/>
    </font>
    <font>
      <sz val="16"/>
      <color rgb="FF212529"/>
      <name val="Arial"/>
      <family val="2"/>
    </font>
    <font>
      <i/>
      <sz val="16"/>
      <color rgb="FF212529"/>
      <name val="Arial"/>
      <family val="2"/>
    </font>
    <font>
      <sz val="10"/>
      <name val="Arial"/>
      <family val="2"/>
    </font>
    <font>
      <sz val="8"/>
      <color rgb="FF000000"/>
      <name val="Segoe UI"/>
      <charset val="1"/>
    </font>
    <font>
      <sz val="8"/>
      <color theme="0"/>
      <name val="Arial"/>
      <family val="2"/>
    </font>
    <font>
      <b/>
      <sz val="9"/>
      <name val="Arial"/>
      <family val="2"/>
    </font>
    <font>
      <b/>
      <sz val="10"/>
      <name val="Arial"/>
      <family val="2"/>
    </font>
    <font>
      <b/>
      <sz val="8"/>
      <name val="Arial"/>
      <family val="2"/>
    </font>
    <font>
      <b/>
      <sz val="8"/>
      <color theme="1"/>
      <name val="Arial"/>
      <family val="2"/>
    </font>
    <font>
      <sz val="8"/>
      <name val="Arial"/>
      <family val="2"/>
    </font>
    <font>
      <i/>
      <sz val="8"/>
      <name val="Arial"/>
      <family val="2"/>
    </font>
    <font>
      <sz val="8"/>
      <color theme="1"/>
      <name val="Arial"/>
      <family val="2"/>
    </font>
    <font>
      <sz val="8"/>
      <color theme="0" tint="-0.14999847407452621"/>
      <name val="Arial"/>
      <family val="2"/>
    </font>
    <font>
      <b/>
      <u/>
      <sz val="8"/>
      <color theme="1"/>
      <name val="Arial"/>
      <family val="2"/>
    </font>
    <font>
      <sz val="11"/>
      <color theme="1"/>
      <name val="Calibri"/>
      <family val="2"/>
      <scheme val="minor"/>
    </font>
    <font>
      <sz val="10"/>
      <color theme="0" tint="-0.14999847407452621"/>
      <name val="Arial"/>
      <family val="2"/>
    </font>
    <font>
      <sz val="10"/>
      <color theme="0"/>
      <name val="Arial"/>
      <family val="2"/>
    </font>
    <font>
      <b/>
      <sz val="9"/>
      <color theme="1"/>
      <name val="Arial"/>
      <family val="2"/>
    </font>
    <font>
      <b/>
      <sz val="8"/>
      <color theme="0"/>
      <name val="Arial"/>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7"/>
        <bgColor indexed="64"/>
      </patternFill>
    </fill>
    <fill>
      <patternFill patternType="solid">
        <fgColor theme="9"/>
        <bgColor indexed="64"/>
      </patternFill>
    </fill>
  </fills>
  <borders count="69">
    <border>
      <left/>
      <right/>
      <top/>
      <bottom/>
      <diagonal/>
    </border>
    <border>
      <left/>
      <right/>
      <top style="medium">
        <color indexed="64"/>
      </top>
      <bottom/>
      <diagonal/>
    </border>
    <border>
      <left style="thick">
        <color auto="1"/>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thin">
        <color auto="1"/>
      </left>
      <right style="thin">
        <color theme="0" tint="-0.24994659260841701"/>
      </right>
      <top style="thin">
        <color indexed="64"/>
      </top>
      <bottom/>
      <diagonal/>
    </border>
    <border>
      <left style="thin">
        <color theme="0" tint="-0.24994659260841701"/>
      </left>
      <right style="thin">
        <color theme="0" tint="-0.24994659260841701"/>
      </right>
      <top style="thin">
        <color indexed="64"/>
      </top>
      <bottom/>
      <diagonal/>
    </border>
    <border>
      <left style="thin">
        <color theme="0" tint="-0.24994659260841701"/>
      </left>
      <right/>
      <top style="thin">
        <color indexed="64"/>
      </top>
      <bottom/>
      <diagonal/>
    </border>
    <border>
      <left style="thin">
        <color auto="1"/>
      </left>
      <right/>
      <top/>
      <bottom/>
      <diagonal/>
    </border>
    <border>
      <left style="thin">
        <color auto="1"/>
      </left>
      <right/>
      <top/>
      <bottom style="medium">
        <color indexed="64"/>
      </bottom>
      <diagonal/>
    </border>
    <border>
      <left/>
      <right/>
      <top/>
      <bottom style="medium">
        <color indexed="64"/>
      </bottom>
      <diagonal/>
    </border>
    <border>
      <left style="medium">
        <color indexed="64"/>
      </left>
      <right/>
      <top style="medium">
        <color indexed="64"/>
      </top>
      <bottom style="thin">
        <color theme="0" tint="-0.24994659260841701"/>
      </bottom>
      <diagonal/>
    </border>
    <border>
      <left/>
      <right/>
      <top style="medium">
        <color indexed="64"/>
      </top>
      <bottom style="thin">
        <color theme="0" tint="-0.24994659260841701"/>
      </bottom>
      <diagonal/>
    </border>
    <border>
      <left/>
      <right style="thin">
        <color indexed="64"/>
      </right>
      <top style="medium">
        <color indexed="64"/>
      </top>
      <bottom style="thin">
        <color indexed="64"/>
      </bottom>
      <diagonal/>
    </border>
    <border>
      <left/>
      <right style="thin">
        <color indexed="64"/>
      </right>
      <top/>
      <bottom style="thin">
        <color indexed="64"/>
      </bottom>
      <diagonal/>
    </border>
    <border>
      <left style="medium">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ck">
        <color auto="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medium">
        <color indexed="64"/>
      </left>
      <right/>
      <top style="thin">
        <color theme="0" tint="-0.24994659260841701"/>
      </top>
      <bottom style="medium">
        <color indexed="64"/>
      </bottom>
      <diagonal/>
    </border>
    <border>
      <left/>
      <right/>
      <top style="thin">
        <color theme="0" tint="-0.24994659260841701"/>
      </top>
      <bottom style="medium">
        <color indexed="64"/>
      </bottom>
      <diagonal/>
    </border>
    <border>
      <left style="thin">
        <color theme="0" tint="-0.24994659260841701"/>
      </left>
      <right style="thin">
        <color theme="0" tint="-0.24994659260841701"/>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right/>
      <top style="thick">
        <color indexed="64"/>
      </top>
      <bottom style="thin">
        <color indexed="64"/>
      </bottom>
      <diagonal/>
    </border>
    <border>
      <left style="medium">
        <color indexed="64"/>
      </left>
      <right/>
      <top style="thin">
        <color indexed="64"/>
      </top>
      <bottom style="thin">
        <color theme="0" tint="-0.24994659260841701"/>
      </bottom>
      <diagonal/>
    </border>
    <border>
      <left/>
      <right/>
      <top style="thin">
        <color indexed="64"/>
      </top>
      <bottom style="thin">
        <color theme="0" tint="-0.24994659260841701"/>
      </bottom>
      <diagonal/>
    </border>
    <border>
      <left style="thin">
        <color theme="0" tint="-0.24994659260841701"/>
      </left>
      <right style="thick">
        <color auto="1"/>
      </right>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medium">
        <color indexed="64"/>
      </bottom>
      <diagonal/>
    </border>
    <border>
      <left style="medium">
        <color indexed="64"/>
      </left>
      <right/>
      <top style="medium">
        <color indexed="64"/>
      </top>
      <bottom style="medium">
        <color indexed="64"/>
      </bottom>
      <diagonal/>
    </border>
    <border>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medium">
        <color theme="0" tint="-0.14996795556505021"/>
      </bottom>
      <diagonal/>
    </border>
    <border>
      <left/>
      <right style="thin">
        <color theme="0" tint="-0.24994659260841701"/>
      </right>
      <top style="thin">
        <color theme="0" tint="-0.24994659260841701"/>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indexed="64"/>
      </top>
      <bottom style="thin">
        <color indexed="64"/>
      </bottom>
      <diagonal/>
    </border>
    <border>
      <left/>
      <right style="medium">
        <color theme="0"/>
      </right>
      <top style="medium">
        <color indexed="64"/>
      </top>
      <bottom style="medium">
        <color theme="0"/>
      </bottom>
      <diagonal/>
    </border>
    <border>
      <left style="medium">
        <color theme="0"/>
      </left>
      <right style="medium">
        <color theme="0"/>
      </right>
      <top style="medium">
        <color indexed="64"/>
      </top>
      <bottom style="medium">
        <color theme="0"/>
      </bottom>
      <diagonal/>
    </border>
    <border>
      <left style="medium">
        <color theme="0"/>
      </left>
      <right/>
      <top style="medium">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s>
  <cellStyleXfs count="6">
    <xf numFmtId="0" fontId="0" fillId="0" borderId="0"/>
    <xf numFmtId="0" fontId="1" fillId="0" borderId="0" applyNumberFormat="0" applyFill="0" applyBorder="0" applyAlignment="0" applyProtection="0"/>
    <xf numFmtId="0" fontId="7" fillId="0" borderId="0"/>
    <xf numFmtId="44" fontId="7" fillId="0" borderId="0"/>
    <xf numFmtId="43" fontId="7" fillId="0" borderId="0"/>
    <xf numFmtId="0" fontId="19" fillId="0" borderId="0"/>
  </cellStyleXfs>
  <cellXfs count="204">
    <xf numFmtId="0" fontId="0" fillId="0" borderId="0" xfId="0"/>
    <xf numFmtId="0" fontId="1" fillId="0" borderId="0" xfId="1"/>
    <xf numFmtId="0" fontId="2" fillId="0" borderId="0" xfId="0" applyFont="1"/>
    <xf numFmtId="3" fontId="2" fillId="0" borderId="0" xfId="0" applyNumberFormat="1" applyFont="1"/>
    <xf numFmtId="0" fontId="3" fillId="0" borderId="0" xfId="0" applyFont="1" applyAlignment="1">
      <alignment wrapText="1"/>
    </xf>
    <xf numFmtId="0" fontId="4" fillId="0" borderId="0" xfId="0" applyFont="1" applyAlignment="1">
      <alignment wrapText="1"/>
    </xf>
    <xf numFmtId="164" fontId="0" fillId="0" borderId="0" xfId="0" applyNumberFormat="1"/>
    <xf numFmtId="1" fontId="0" fillId="0" borderId="0" xfId="0" applyNumberFormat="1"/>
    <xf numFmtId="8" fontId="0" fillId="0" borderId="0" xfId="0" applyNumberFormat="1"/>
    <xf numFmtId="0" fontId="5" fillId="0" borderId="0" xfId="0" applyFont="1"/>
    <xf numFmtId="8" fontId="5" fillId="0" borderId="0" xfId="0" applyNumberFormat="1" applyFont="1"/>
    <xf numFmtId="0" fontId="6" fillId="0" borderId="0" xfId="0" applyFont="1"/>
    <xf numFmtId="0" fontId="9" fillId="0" borderId="0" xfId="2" applyFont="1" applyAlignment="1" applyProtection="1">
      <alignment wrapText="1"/>
      <protection locked="0"/>
    </xf>
    <xf numFmtId="0" fontId="7" fillId="2" borderId="1" xfId="2" applyFill="1" applyBorder="1" applyProtection="1">
      <protection locked="0"/>
    </xf>
    <xf numFmtId="0" fontId="10" fillId="2" borderId="1" xfId="2" applyFont="1" applyFill="1" applyBorder="1" applyProtection="1">
      <protection locked="0"/>
    </xf>
    <xf numFmtId="0" fontId="7" fillId="2" borderId="2" xfId="2" applyFill="1" applyBorder="1" applyProtection="1">
      <protection locked="0"/>
    </xf>
    <xf numFmtId="0" fontId="7" fillId="2" borderId="0" xfId="2" applyFill="1" applyProtection="1">
      <protection locked="0"/>
    </xf>
    <xf numFmtId="0" fontId="7" fillId="0" borderId="0" xfId="2" applyProtection="1">
      <protection locked="0"/>
    </xf>
    <xf numFmtId="0" fontId="11" fillId="2" borderId="0" xfId="2" applyFont="1" applyFill="1" applyAlignment="1" applyProtection="1">
      <alignment vertical="center"/>
      <protection locked="0"/>
    </xf>
    <xf numFmtId="0" fontId="12" fillId="2" borderId="0" xfId="2" applyFont="1" applyFill="1" applyAlignment="1" applyProtection="1">
      <alignment horizontal="center" wrapText="1"/>
      <protection locked="0"/>
    </xf>
    <xf numFmtId="0" fontId="13" fillId="2" borderId="3" xfId="2" applyFont="1" applyFill="1" applyBorder="1" applyAlignment="1" applyProtection="1">
      <alignment horizontal="center" wrapText="1"/>
      <protection locked="0"/>
    </xf>
    <xf numFmtId="0" fontId="13" fillId="2" borderId="4" xfId="2" applyFont="1" applyFill="1" applyBorder="1" applyAlignment="1" applyProtection="1">
      <alignment horizontal="center" wrapText="1"/>
      <protection locked="0"/>
    </xf>
    <xf numFmtId="0" fontId="13" fillId="2" borderId="5" xfId="2" applyFont="1" applyFill="1" applyBorder="1" applyAlignment="1" applyProtection="1">
      <alignment horizontal="center" wrapText="1"/>
      <protection locked="0"/>
    </xf>
    <xf numFmtId="0" fontId="14" fillId="2" borderId="0" xfId="2" applyFont="1" applyFill="1" applyProtection="1">
      <protection locked="0"/>
    </xf>
    <xf numFmtId="0" fontId="14" fillId="0" borderId="0" xfId="2" applyFont="1" applyProtection="1">
      <protection locked="0"/>
    </xf>
    <xf numFmtId="0" fontId="15" fillId="2" borderId="0" xfId="2" applyFont="1" applyFill="1" applyAlignment="1" applyProtection="1">
      <alignment horizontal="center" vertical="center" wrapText="1"/>
      <protection locked="0"/>
    </xf>
    <xf numFmtId="3" fontId="16" fillId="3" borderId="6" xfId="2" applyNumberFormat="1" applyFont="1" applyFill="1" applyBorder="1"/>
    <xf numFmtId="165" fontId="16" fillId="3" borderId="7" xfId="2" applyNumberFormat="1" applyFont="1" applyFill="1" applyBorder="1"/>
    <xf numFmtId="165" fontId="16" fillId="3" borderId="8" xfId="2" applyNumberFormat="1" applyFont="1" applyFill="1" applyBorder="1"/>
    <xf numFmtId="0" fontId="12" fillId="2" borderId="0" xfId="2" applyFont="1" applyFill="1" applyAlignment="1" applyProtection="1">
      <alignment horizontal="left"/>
      <protection locked="0"/>
    </xf>
    <xf numFmtId="0" fontId="15" fillId="2" borderId="0" xfId="2" applyFont="1" applyFill="1" applyAlignment="1" applyProtection="1">
      <alignment horizontal="center" wrapText="1"/>
      <protection locked="0"/>
    </xf>
    <xf numFmtId="3" fontId="17" fillId="3" borderId="9" xfId="2" applyNumberFormat="1" applyFont="1" applyFill="1" applyBorder="1" applyProtection="1">
      <protection locked="0"/>
    </xf>
    <xf numFmtId="0" fontId="17" fillId="3" borderId="0" xfId="2" applyFont="1" applyFill="1" applyProtection="1">
      <protection locked="0"/>
    </xf>
    <xf numFmtId="0" fontId="14" fillId="2" borderId="2" xfId="2" applyFont="1" applyFill="1" applyBorder="1" applyProtection="1">
      <protection locked="0"/>
    </xf>
    <xf numFmtId="3" fontId="16" fillId="3" borderId="10" xfId="2" applyNumberFormat="1" applyFont="1" applyFill="1" applyBorder="1" applyProtection="1">
      <protection locked="0"/>
    </xf>
    <xf numFmtId="3" fontId="16" fillId="3" borderId="0" xfId="2" applyNumberFormat="1" applyFont="1" applyFill="1" applyProtection="1">
      <protection locked="0"/>
    </xf>
    <xf numFmtId="0" fontId="10" fillId="0" borderId="11" xfId="2" applyFont="1" applyBorder="1" applyAlignment="1" applyProtection="1">
      <alignment horizontal="left" vertical="center"/>
      <protection locked="0"/>
    </xf>
    <xf numFmtId="0" fontId="14" fillId="0" borderId="11" xfId="2" applyFont="1" applyBorder="1" applyProtection="1">
      <protection locked="0"/>
    </xf>
    <xf numFmtId="0" fontId="12" fillId="2" borderId="11" xfId="2" applyFont="1" applyFill="1" applyBorder="1" applyAlignment="1" applyProtection="1">
      <alignment horizontal="left"/>
      <protection locked="0"/>
    </xf>
    <xf numFmtId="0" fontId="12" fillId="2" borderId="11" xfId="2" applyFont="1" applyFill="1" applyBorder="1" applyAlignment="1" applyProtection="1">
      <alignment horizontal="center" wrapText="1"/>
      <protection locked="0"/>
    </xf>
    <xf numFmtId="0" fontId="12" fillId="2" borderId="1" xfId="2" applyFont="1" applyFill="1" applyBorder="1" applyAlignment="1" applyProtection="1">
      <alignment horizontal="center" wrapText="1"/>
      <protection locked="0"/>
    </xf>
    <xf numFmtId="0" fontId="14" fillId="2" borderId="1" xfId="2" applyFont="1" applyFill="1" applyBorder="1" applyProtection="1">
      <protection locked="0"/>
    </xf>
    <xf numFmtId="0" fontId="12" fillId="3" borderId="12" xfId="2" applyFont="1" applyFill="1" applyBorder="1" applyProtection="1">
      <protection locked="0"/>
    </xf>
    <xf numFmtId="0" fontId="12" fillId="3" borderId="13" xfId="2" applyFont="1" applyFill="1" applyBorder="1" applyAlignment="1" applyProtection="1">
      <alignment horizontal="left" wrapText="1"/>
      <protection locked="0"/>
    </xf>
    <xf numFmtId="0" fontId="12" fillId="3" borderId="13" xfId="2" applyFont="1" applyFill="1" applyBorder="1" applyAlignment="1" applyProtection="1">
      <alignment horizontal="center" wrapText="1"/>
      <protection locked="0"/>
    </xf>
    <xf numFmtId="0" fontId="18" fillId="2" borderId="13" xfId="2" applyFont="1" applyFill="1" applyBorder="1" applyAlignment="1" applyProtection="1">
      <alignment horizontal="center" wrapText="1"/>
      <protection locked="0"/>
    </xf>
    <xf numFmtId="0" fontId="13" fillId="2" borderId="14" xfId="2" applyFont="1" applyFill="1" applyBorder="1" applyAlignment="1" applyProtection="1">
      <alignment horizontal="center" wrapText="1"/>
      <protection locked="0"/>
    </xf>
    <xf numFmtId="0" fontId="13" fillId="2" borderId="15" xfId="2" applyFont="1" applyFill="1" applyBorder="1" applyAlignment="1" applyProtection="1">
      <alignment horizontal="center" wrapText="1"/>
      <protection locked="0"/>
    </xf>
    <xf numFmtId="0" fontId="13" fillId="2" borderId="0" xfId="2" applyFont="1" applyFill="1" applyAlignment="1" applyProtection="1">
      <alignment horizontal="center" wrapText="1"/>
      <protection locked="0"/>
    </xf>
    <xf numFmtId="0" fontId="12" fillId="2" borderId="0" xfId="2" applyFont="1" applyFill="1" applyProtection="1">
      <protection locked="0"/>
    </xf>
    <xf numFmtId="0" fontId="12" fillId="0" borderId="0" xfId="2" applyFont="1" applyProtection="1">
      <protection locked="0"/>
    </xf>
    <xf numFmtId="0" fontId="16" fillId="3" borderId="16" xfId="2" applyFont="1" applyFill="1" applyBorder="1"/>
    <xf numFmtId="3" fontId="13" fillId="3" borderId="17" xfId="2" applyNumberFormat="1" applyFont="1" applyFill="1" applyBorder="1"/>
    <xf numFmtId="0" fontId="16" fillId="3" borderId="17" xfId="2" applyFont="1" applyFill="1" applyBorder="1" applyAlignment="1">
      <alignment horizontal="center"/>
    </xf>
    <xf numFmtId="3" fontId="18" fillId="0" borderId="17" xfId="2" applyNumberFormat="1" applyFont="1" applyBorder="1" applyAlignment="1" applyProtection="1">
      <alignment horizontal="right" vertical="center"/>
      <protection locked="0"/>
    </xf>
    <xf numFmtId="3" fontId="9" fillId="2" borderId="18" xfId="2" applyNumberFormat="1" applyFont="1" applyFill="1" applyBorder="1" applyAlignment="1">
      <alignment horizontal="center"/>
    </xf>
    <xf numFmtId="3" fontId="16" fillId="3" borderId="19" xfId="2" quotePrefix="1" applyNumberFormat="1" applyFont="1" applyFill="1" applyBorder="1"/>
    <xf numFmtId="165" fontId="16" fillId="3" borderId="20" xfId="2" quotePrefix="1" applyNumberFormat="1" applyFont="1" applyFill="1" applyBorder="1"/>
    <xf numFmtId="165" fontId="16" fillId="3" borderId="21" xfId="2" quotePrefix="1" applyNumberFormat="1" applyFont="1" applyFill="1" applyBorder="1"/>
    <xf numFmtId="3" fontId="16" fillId="2" borderId="2" xfId="3" applyNumberFormat="1" applyFont="1" applyFill="1" applyBorder="1"/>
    <xf numFmtId="3" fontId="16" fillId="2" borderId="0" xfId="2" applyNumberFormat="1" applyFont="1" applyFill="1"/>
    <xf numFmtId="3" fontId="9" fillId="2" borderId="22" xfId="2" applyNumberFormat="1" applyFont="1" applyFill="1" applyBorder="1" applyAlignment="1">
      <alignment horizontal="center"/>
    </xf>
    <xf numFmtId="3" fontId="16" fillId="3" borderId="23" xfId="2" applyNumberFormat="1" applyFont="1" applyFill="1" applyBorder="1"/>
    <xf numFmtId="165" fontId="16" fillId="3" borderId="22" xfId="2" applyNumberFormat="1" applyFont="1" applyFill="1" applyBorder="1"/>
    <xf numFmtId="165" fontId="16" fillId="3" borderId="24" xfId="2" applyNumberFormat="1" applyFont="1" applyFill="1" applyBorder="1"/>
    <xf numFmtId="3" fontId="16" fillId="2" borderId="2" xfId="2" applyNumberFormat="1" applyFont="1" applyFill="1" applyBorder="1"/>
    <xf numFmtId="3" fontId="9" fillId="2" borderId="22" xfId="2" applyNumberFormat="1" applyFont="1" applyFill="1" applyBorder="1"/>
    <xf numFmtId="3" fontId="16" fillId="3" borderId="22" xfId="2" applyNumberFormat="1" applyFont="1" applyFill="1" applyBorder="1"/>
    <xf numFmtId="3" fontId="16" fillId="3" borderId="24" xfId="2" applyNumberFormat="1" applyFont="1" applyFill="1" applyBorder="1"/>
    <xf numFmtId="0" fontId="16" fillId="3" borderId="25" xfId="2" applyFont="1" applyFill="1" applyBorder="1"/>
    <xf numFmtId="3" fontId="13" fillId="3" borderId="26" xfId="2" applyNumberFormat="1" applyFont="1" applyFill="1" applyBorder="1"/>
    <xf numFmtId="0" fontId="16" fillId="3" borderId="26" xfId="2" applyFont="1" applyFill="1" applyBorder="1" applyAlignment="1">
      <alignment horizontal="center"/>
    </xf>
    <xf numFmtId="3" fontId="18" fillId="0" borderId="26" xfId="2" applyNumberFormat="1" applyFont="1" applyBorder="1" applyAlignment="1" applyProtection="1">
      <alignment horizontal="right" vertical="center"/>
      <protection locked="0"/>
    </xf>
    <xf numFmtId="3" fontId="9" fillId="2" borderId="27" xfId="2" applyNumberFormat="1" applyFont="1" applyFill="1" applyBorder="1"/>
    <xf numFmtId="3" fontId="16" fillId="3" borderId="28" xfId="2" applyNumberFormat="1" applyFont="1" applyFill="1" applyBorder="1"/>
    <xf numFmtId="3" fontId="16" fillId="3" borderId="27" xfId="2" applyNumberFormat="1" applyFont="1" applyFill="1" applyBorder="1"/>
    <xf numFmtId="3" fontId="16" fillId="3" borderId="29" xfId="2" applyNumberFormat="1" applyFont="1" applyFill="1" applyBorder="1"/>
    <xf numFmtId="0" fontId="14" fillId="4" borderId="30" xfId="2" applyFont="1" applyFill="1" applyBorder="1" applyProtection="1">
      <protection locked="0"/>
    </xf>
    <xf numFmtId="3" fontId="16" fillId="4" borderId="0" xfId="2" applyNumberFormat="1" applyFont="1" applyFill="1" applyProtection="1">
      <protection locked="0"/>
    </xf>
    <xf numFmtId="0" fontId="14" fillId="4" borderId="0" xfId="2" applyFont="1" applyFill="1" applyProtection="1">
      <protection locked="0"/>
    </xf>
    <xf numFmtId="0" fontId="14" fillId="4" borderId="31" xfId="2" applyFont="1" applyFill="1" applyBorder="1" applyProtection="1">
      <protection locked="0"/>
    </xf>
    <xf numFmtId="0" fontId="14" fillId="3" borderId="0" xfId="2" applyFont="1" applyFill="1" applyProtection="1">
      <protection locked="0"/>
    </xf>
    <xf numFmtId="3" fontId="17" fillId="3" borderId="0" xfId="2" applyNumberFormat="1" applyFont="1" applyFill="1" applyProtection="1">
      <protection locked="0"/>
    </xf>
    <xf numFmtId="166" fontId="14" fillId="3" borderId="0" xfId="2" applyNumberFormat="1" applyFont="1" applyFill="1" applyProtection="1">
      <protection locked="0"/>
    </xf>
    <xf numFmtId="0" fontId="14" fillId="4" borderId="32" xfId="2" applyFont="1" applyFill="1" applyBorder="1" applyProtection="1">
      <protection locked="0"/>
    </xf>
    <xf numFmtId="3" fontId="16" fillId="4" borderId="11" xfId="2" applyNumberFormat="1" applyFont="1" applyFill="1" applyBorder="1" applyProtection="1">
      <protection locked="0"/>
    </xf>
    <xf numFmtId="0" fontId="14" fillId="4" borderId="11" xfId="2" applyFont="1" applyFill="1" applyBorder="1" applyProtection="1">
      <protection locked="0"/>
    </xf>
    <xf numFmtId="0" fontId="14" fillId="4" borderId="33" xfId="2" applyFont="1" applyFill="1" applyBorder="1" applyProtection="1">
      <protection locked="0"/>
    </xf>
    <xf numFmtId="0" fontId="14" fillId="3" borderId="11" xfId="2" applyFont="1" applyFill="1" applyBorder="1" applyProtection="1">
      <protection locked="0"/>
    </xf>
    <xf numFmtId="3" fontId="14" fillId="3" borderId="11" xfId="4" applyNumberFormat="1" applyFont="1" applyFill="1" applyBorder="1" applyProtection="1">
      <protection locked="0"/>
    </xf>
    <xf numFmtId="166" fontId="17" fillId="3" borderId="11" xfId="2" applyNumberFormat="1" applyFont="1" applyFill="1" applyBorder="1" applyProtection="1">
      <protection locked="0"/>
    </xf>
    <xf numFmtId="0" fontId="14" fillId="2" borderId="30" xfId="2" applyFont="1" applyFill="1" applyBorder="1" applyProtection="1">
      <protection locked="0"/>
    </xf>
    <xf numFmtId="3" fontId="16" fillId="2" borderId="0" xfId="2" applyNumberFormat="1" applyFont="1" applyFill="1" applyProtection="1">
      <protection locked="0"/>
    </xf>
    <xf numFmtId="3" fontId="14" fillId="2" borderId="0" xfId="4" applyNumberFormat="1" applyFont="1" applyFill="1" applyProtection="1">
      <protection locked="0"/>
    </xf>
    <xf numFmtId="166" fontId="9" fillId="2" borderId="0" xfId="2" applyNumberFormat="1" applyFont="1" applyFill="1" applyProtection="1">
      <protection locked="0"/>
    </xf>
    <xf numFmtId="166" fontId="14" fillId="2" borderId="0" xfId="2" applyNumberFormat="1" applyFont="1" applyFill="1" applyProtection="1">
      <protection locked="0"/>
    </xf>
    <xf numFmtId="0" fontId="10" fillId="2" borderId="34" xfId="2" applyFont="1" applyFill="1" applyBorder="1" applyAlignment="1" applyProtection="1">
      <alignment horizontal="left" vertical="center"/>
      <protection locked="0"/>
    </xf>
    <xf numFmtId="3" fontId="16" fillId="2" borderId="35" xfId="2" applyNumberFormat="1" applyFont="1" applyFill="1" applyBorder="1" applyProtection="1">
      <protection locked="0"/>
    </xf>
    <xf numFmtId="0" fontId="14" fillId="2" borderId="35" xfId="2" applyFont="1" applyFill="1" applyBorder="1" applyProtection="1">
      <protection locked="0"/>
    </xf>
    <xf numFmtId="3" fontId="14" fillId="2" borderId="35" xfId="4" applyNumberFormat="1" applyFont="1" applyFill="1" applyBorder="1" applyProtection="1">
      <protection locked="0"/>
    </xf>
    <xf numFmtId="166" fontId="14" fillId="2" borderId="35" xfId="2" applyNumberFormat="1" applyFont="1" applyFill="1" applyBorder="1" applyProtection="1">
      <protection locked="0"/>
    </xf>
    <xf numFmtId="0" fontId="12" fillId="0" borderId="36" xfId="2" applyFont="1" applyBorder="1" applyProtection="1">
      <protection locked="0"/>
    </xf>
    <xf numFmtId="0" fontId="12" fillId="0" borderId="37" xfId="2" applyFont="1" applyBorder="1" applyAlignment="1" applyProtection="1">
      <alignment horizontal="left" wrapText="1"/>
      <protection locked="0"/>
    </xf>
    <xf numFmtId="0" fontId="12" fillId="2" borderId="5" xfId="2" applyFont="1" applyFill="1" applyBorder="1" applyAlignment="1" applyProtection="1">
      <alignment horizontal="left" wrapText="1"/>
      <protection locked="0"/>
    </xf>
    <xf numFmtId="0" fontId="12" fillId="2" borderId="38" xfId="2" applyFont="1" applyFill="1" applyBorder="1" applyAlignment="1" applyProtection="1">
      <alignment horizontal="left" wrapText="1"/>
      <protection locked="0"/>
    </xf>
    <xf numFmtId="0" fontId="12" fillId="2" borderId="15" xfId="2" applyFont="1" applyFill="1" applyBorder="1" applyAlignment="1" applyProtection="1">
      <alignment horizontal="left" wrapText="1"/>
      <protection locked="0"/>
    </xf>
    <xf numFmtId="0" fontId="12" fillId="0" borderId="39" xfId="2" applyFont="1" applyBorder="1" applyAlignment="1" applyProtection="1">
      <alignment horizontal="center" wrapText="1"/>
      <protection locked="0"/>
    </xf>
    <xf numFmtId="0" fontId="12" fillId="0" borderId="38" xfId="2" applyFont="1" applyBorder="1" applyAlignment="1" applyProtection="1">
      <alignment horizontal="center" wrapText="1"/>
      <protection locked="0"/>
    </xf>
    <xf numFmtId="0" fontId="14" fillId="3" borderId="40" xfId="2" applyFont="1" applyFill="1" applyBorder="1" applyAlignment="1">
      <alignment horizontal="left"/>
    </xf>
    <xf numFmtId="0" fontId="14" fillId="3" borderId="41" xfId="2" applyFont="1" applyFill="1" applyBorder="1" applyAlignment="1">
      <alignment horizontal="left"/>
    </xf>
    <xf numFmtId="3" fontId="16" fillId="3" borderId="22" xfId="4" applyNumberFormat="1" applyFont="1" applyFill="1" applyBorder="1"/>
    <xf numFmtId="0" fontId="16" fillId="3" borderId="41" xfId="2" applyFont="1" applyFill="1" applyBorder="1" applyAlignment="1">
      <alignment horizontal="left"/>
    </xf>
    <xf numFmtId="0" fontId="16" fillId="3" borderId="19" xfId="2" applyFont="1" applyFill="1" applyBorder="1" applyAlignment="1">
      <alignment horizontal="left"/>
    </xf>
    <xf numFmtId="3" fontId="14" fillId="3" borderId="22" xfId="4" applyNumberFormat="1" applyFont="1" applyFill="1" applyBorder="1"/>
    <xf numFmtId="165" fontId="14" fillId="3" borderId="22" xfId="4" applyNumberFormat="1" applyFont="1" applyFill="1" applyBorder="1"/>
    <xf numFmtId="165" fontId="14" fillId="3" borderId="24" xfId="4" applyNumberFormat="1" applyFont="1" applyFill="1" applyBorder="1"/>
    <xf numFmtId="165" fontId="14" fillId="3" borderId="18" xfId="4" applyNumberFormat="1" applyFont="1" applyFill="1" applyBorder="1"/>
    <xf numFmtId="3" fontId="16" fillId="3" borderId="42" xfId="5" applyNumberFormat="1" applyFont="1" applyFill="1" applyBorder="1"/>
    <xf numFmtId="167" fontId="12" fillId="2" borderId="0" xfId="2" applyNumberFormat="1" applyFont="1" applyFill="1" applyProtection="1">
      <protection locked="0"/>
    </xf>
    <xf numFmtId="0" fontId="14" fillId="3" borderId="16" xfId="2" applyFont="1" applyFill="1" applyBorder="1" applyAlignment="1">
      <alignment horizontal="left"/>
    </xf>
    <xf numFmtId="0" fontId="14" fillId="3" borderId="17" xfId="2" applyFont="1" applyFill="1" applyBorder="1" applyAlignment="1">
      <alignment horizontal="left"/>
    </xf>
    <xf numFmtId="0" fontId="16" fillId="3" borderId="17" xfId="2" applyFont="1" applyFill="1" applyBorder="1" applyAlignment="1">
      <alignment horizontal="left"/>
    </xf>
    <xf numFmtId="0" fontId="16" fillId="3" borderId="23" xfId="2" applyFont="1" applyFill="1" applyBorder="1" applyAlignment="1">
      <alignment horizontal="left"/>
    </xf>
    <xf numFmtId="3" fontId="16" fillId="3" borderId="24" xfId="5" applyNumberFormat="1" applyFont="1" applyFill="1" applyBorder="1"/>
    <xf numFmtId="167" fontId="12" fillId="5" borderId="0" xfId="2" applyNumberFormat="1" applyFont="1" applyFill="1" applyProtection="1">
      <protection locked="0"/>
    </xf>
    <xf numFmtId="167" fontId="12" fillId="6" borderId="0" xfId="2" applyNumberFormat="1" applyFont="1" applyFill="1" applyProtection="1">
      <protection locked="0"/>
    </xf>
    <xf numFmtId="3" fontId="16" fillId="3" borderId="22" xfId="4" applyNumberFormat="1" applyFont="1" applyFill="1" applyBorder="1" applyAlignment="1">
      <alignment horizontal="left"/>
    </xf>
    <xf numFmtId="0" fontId="14" fillId="3" borderId="25" xfId="2" applyFont="1" applyFill="1" applyBorder="1" applyAlignment="1">
      <alignment horizontal="left"/>
    </xf>
    <xf numFmtId="0" fontId="14" fillId="3" borderId="26" xfId="2" applyFont="1" applyFill="1" applyBorder="1" applyAlignment="1">
      <alignment horizontal="left"/>
    </xf>
    <xf numFmtId="0" fontId="16" fillId="3" borderId="43" xfId="2" applyFont="1" applyFill="1" applyBorder="1" applyAlignment="1">
      <alignment horizontal="left"/>
    </xf>
    <xf numFmtId="0" fontId="16" fillId="3" borderId="28" xfId="2" applyFont="1" applyFill="1" applyBorder="1" applyAlignment="1">
      <alignment horizontal="left"/>
    </xf>
    <xf numFmtId="3" fontId="14" fillId="3" borderId="27" xfId="4" applyNumberFormat="1" applyFont="1" applyFill="1" applyBorder="1"/>
    <xf numFmtId="165" fontId="14" fillId="3" borderId="27" xfId="4" applyNumberFormat="1" applyFont="1" applyFill="1" applyBorder="1"/>
    <xf numFmtId="165" fontId="14" fillId="3" borderId="29" xfId="4" applyNumberFormat="1" applyFont="1" applyFill="1" applyBorder="1"/>
    <xf numFmtId="3" fontId="16" fillId="3" borderId="29" xfId="5" applyNumberFormat="1" applyFont="1" applyFill="1" applyBorder="1"/>
    <xf numFmtId="3" fontId="16" fillId="3" borderId="44" xfId="4" applyNumberFormat="1" applyFont="1" applyFill="1" applyBorder="1"/>
    <xf numFmtId="0" fontId="14" fillId="3" borderId="30" xfId="2" applyFont="1" applyFill="1" applyBorder="1" applyAlignment="1" applyProtection="1">
      <alignment horizontal="center"/>
      <protection locked="0"/>
    </xf>
    <xf numFmtId="0" fontId="14" fillId="3" borderId="0" xfId="2" applyFont="1" applyFill="1" applyAlignment="1" applyProtection="1">
      <alignment horizontal="center"/>
      <protection locked="0"/>
    </xf>
    <xf numFmtId="0" fontId="16" fillId="3" borderId="0" xfId="2" applyFont="1" applyFill="1" applyProtection="1">
      <protection locked="0"/>
    </xf>
    <xf numFmtId="0" fontId="14" fillId="3" borderId="0" xfId="2" applyFont="1" applyFill="1" applyAlignment="1" applyProtection="1">
      <alignment horizontal="center" wrapText="1"/>
      <protection locked="0"/>
    </xf>
    <xf numFmtId="3" fontId="14" fillId="3" borderId="0" xfId="4" applyNumberFormat="1" applyFont="1" applyFill="1" applyProtection="1">
      <protection locked="0"/>
    </xf>
    <xf numFmtId="3" fontId="14" fillId="2" borderId="2" xfId="2" applyNumberFormat="1" applyFont="1" applyFill="1" applyBorder="1" applyProtection="1">
      <protection locked="0"/>
    </xf>
    <xf numFmtId="0" fontId="14" fillId="3" borderId="30" xfId="2" applyFont="1" applyFill="1" applyBorder="1" applyProtection="1">
      <protection locked="0"/>
    </xf>
    <xf numFmtId="0" fontId="10" fillId="2" borderId="45" xfId="2" applyFont="1" applyFill="1" applyBorder="1" applyAlignment="1" applyProtection="1">
      <alignment horizontal="left" vertical="center"/>
      <protection locked="0"/>
    </xf>
    <xf numFmtId="0" fontId="14" fillId="2" borderId="35" xfId="2" applyFont="1" applyFill="1" applyBorder="1" applyAlignment="1" applyProtection="1">
      <alignment horizontal="center" wrapText="1"/>
      <protection locked="0"/>
    </xf>
    <xf numFmtId="0" fontId="14" fillId="3" borderId="46" xfId="2" applyFont="1" applyFill="1" applyBorder="1" applyAlignment="1" applyProtection="1">
      <alignment horizontal="left"/>
      <protection locked="0"/>
    </xf>
    <xf numFmtId="0" fontId="18" fillId="0" borderId="46" xfId="2" applyFont="1" applyBorder="1" applyAlignment="1" applyProtection="1">
      <alignment horizontal="center" wrapText="1"/>
      <protection locked="0"/>
    </xf>
    <xf numFmtId="3" fontId="12" fillId="3" borderId="17" xfId="2" applyNumberFormat="1" applyFont="1" applyFill="1" applyBorder="1" applyAlignment="1">
      <alignment horizontal="right"/>
    </xf>
    <xf numFmtId="0" fontId="14" fillId="3" borderId="17" xfId="2" applyFont="1" applyFill="1" applyBorder="1" applyAlignment="1">
      <alignment horizontal="center"/>
    </xf>
    <xf numFmtId="3" fontId="12" fillId="0" borderId="17" xfId="2" applyNumberFormat="1" applyFont="1" applyBorder="1" applyAlignment="1" applyProtection="1">
      <alignment horizontal="right"/>
      <protection locked="0"/>
    </xf>
    <xf numFmtId="0" fontId="9" fillId="2" borderId="17" xfId="2" applyFont="1" applyFill="1" applyBorder="1" applyAlignment="1" applyProtection="1">
      <alignment horizontal="center"/>
      <protection locked="0"/>
    </xf>
    <xf numFmtId="3" fontId="14" fillId="3" borderId="19" xfId="4" applyNumberFormat="1" applyFont="1" applyFill="1" applyBorder="1"/>
    <xf numFmtId="165" fontId="14" fillId="3" borderId="20" xfId="4" applyNumberFormat="1" applyFont="1" applyFill="1" applyBorder="1"/>
    <xf numFmtId="165" fontId="14" fillId="3" borderId="21" xfId="4" applyNumberFormat="1" applyFont="1" applyFill="1" applyBorder="1"/>
    <xf numFmtId="3" fontId="14" fillId="2" borderId="0" xfId="2" applyNumberFormat="1" applyFont="1" applyFill="1" applyProtection="1">
      <protection locked="0"/>
    </xf>
    <xf numFmtId="3" fontId="14" fillId="3" borderId="23" xfId="4" applyNumberFormat="1" applyFont="1" applyFill="1" applyBorder="1"/>
    <xf numFmtId="165" fontId="14" fillId="3" borderId="47" xfId="4" applyNumberFormat="1" applyFont="1" applyFill="1" applyBorder="1"/>
    <xf numFmtId="0" fontId="14" fillId="3" borderId="48" xfId="2" applyFont="1" applyFill="1" applyBorder="1" applyAlignment="1">
      <alignment horizontal="left"/>
    </xf>
    <xf numFmtId="3" fontId="12" fillId="3" borderId="48" xfId="2" applyNumberFormat="1" applyFont="1" applyFill="1" applyBorder="1" applyAlignment="1">
      <alignment horizontal="right"/>
    </xf>
    <xf numFmtId="0" fontId="14" fillId="3" borderId="48" xfId="2" applyFont="1" applyFill="1" applyBorder="1" applyAlignment="1">
      <alignment horizontal="center"/>
    </xf>
    <xf numFmtId="3" fontId="12" fillId="0" borderId="48" xfId="2" applyNumberFormat="1" applyFont="1" applyBorder="1" applyAlignment="1" applyProtection="1">
      <alignment horizontal="right"/>
      <protection locked="0"/>
    </xf>
    <xf numFmtId="3" fontId="14" fillId="3" borderId="49" xfId="4" applyNumberFormat="1" applyFont="1" applyFill="1" applyBorder="1"/>
    <xf numFmtId="0" fontId="7" fillId="0" borderId="32" xfId="2" applyBorder="1" applyProtection="1">
      <protection locked="0"/>
    </xf>
    <xf numFmtId="0" fontId="7" fillId="0" borderId="11" xfId="2" applyBorder="1" applyProtection="1">
      <protection locked="0"/>
    </xf>
    <xf numFmtId="0" fontId="7" fillId="0" borderId="33" xfId="2" applyBorder="1" applyProtection="1">
      <protection locked="0"/>
    </xf>
    <xf numFmtId="0" fontId="7" fillId="3" borderId="50" xfId="2" applyFill="1" applyBorder="1" applyProtection="1">
      <protection locked="0"/>
    </xf>
    <xf numFmtId="0" fontId="17" fillId="3" borderId="51" xfId="2" applyFont="1" applyFill="1" applyBorder="1" applyProtection="1">
      <protection locked="0"/>
    </xf>
    <xf numFmtId="0" fontId="7" fillId="3" borderId="51" xfId="2" applyFill="1" applyBorder="1" applyProtection="1">
      <protection locked="0"/>
    </xf>
    <xf numFmtId="0" fontId="7" fillId="0" borderId="30" xfId="2" applyBorder="1" applyProtection="1">
      <protection locked="0"/>
    </xf>
    <xf numFmtId="0" fontId="7" fillId="0" borderId="31" xfId="2" applyBorder="1" applyProtection="1">
      <protection locked="0"/>
    </xf>
    <xf numFmtId="0" fontId="7" fillId="3" borderId="52" xfId="2" applyFill="1" applyBorder="1" applyProtection="1">
      <protection locked="0"/>
    </xf>
    <xf numFmtId="0" fontId="7" fillId="3" borderId="38" xfId="2" applyFill="1" applyBorder="1" applyProtection="1">
      <protection locked="0"/>
    </xf>
    <xf numFmtId="166" fontId="17" fillId="3" borderId="38" xfId="2" applyNumberFormat="1" applyFont="1" applyFill="1" applyBorder="1" applyProtection="1">
      <protection locked="0"/>
    </xf>
    <xf numFmtId="0" fontId="20" fillId="3" borderId="38" xfId="2" applyFont="1" applyFill="1" applyBorder="1" applyProtection="1">
      <protection locked="0"/>
    </xf>
    <xf numFmtId="0" fontId="7" fillId="0" borderId="53" xfId="2" applyBorder="1" applyProtection="1">
      <protection locked="0"/>
    </xf>
    <xf numFmtId="0" fontId="7" fillId="0" borderId="54" xfId="2" applyBorder="1" applyProtection="1">
      <protection locked="0"/>
    </xf>
    <xf numFmtId="0" fontId="21" fillId="0" borderId="54" xfId="2" applyFont="1" applyBorder="1" applyProtection="1">
      <protection locked="0"/>
    </xf>
    <xf numFmtId="0" fontId="7" fillId="0" borderId="55" xfId="2" applyBorder="1" applyProtection="1">
      <protection locked="0"/>
    </xf>
    <xf numFmtId="0" fontId="7" fillId="0" borderId="56" xfId="2" applyBorder="1" applyProtection="1">
      <protection locked="0"/>
    </xf>
    <xf numFmtId="0" fontId="7" fillId="0" borderId="57" xfId="2" applyBorder="1" applyProtection="1">
      <protection locked="0"/>
    </xf>
    <xf numFmtId="0" fontId="7" fillId="0" borderId="58" xfId="2" applyBorder="1" applyProtection="1">
      <protection locked="0"/>
    </xf>
    <xf numFmtId="0" fontId="22" fillId="2" borderId="45" xfId="2" applyFont="1" applyFill="1" applyBorder="1" applyAlignment="1" applyProtection="1">
      <alignment vertical="center"/>
      <protection locked="0"/>
    </xf>
    <xf numFmtId="0" fontId="12" fillId="0" borderId="59" xfId="2" applyFont="1" applyBorder="1" applyProtection="1">
      <protection locked="0"/>
    </xf>
    <xf numFmtId="0" fontId="13" fillId="2" borderId="37" xfId="2" applyFont="1" applyFill="1" applyBorder="1" applyProtection="1">
      <protection locked="0"/>
    </xf>
    <xf numFmtId="0" fontId="23" fillId="2" borderId="59" xfId="2" applyFont="1" applyFill="1" applyBorder="1" applyProtection="1">
      <protection locked="0"/>
    </xf>
    <xf numFmtId="0" fontId="23" fillId="2" borderId="14" xfId="2" applyFont="1" applyFill="1" applyBorder="1" applyProtection="1">
      <protection locked="0"/>
    </xf>
    <xf numFmtId="0" fontId="16" fillId="3" borderId="40" xfId="2" applyFont="1" applyFill="1" applyBorder="1"/>
    <xf numFmtId="0" fontId="16" fillId="3" borderId="41" xfId="2" applyFont="1" applyFill="1" applyBorder="1"/>
    <xf numFmtId="0" fontId="16" fillId="3" borderId="19" xfId="2" applyFont="1" applyFill="1" applyBorder="1"/>
    <xf numFmtId="3" fontId="14" fillId="3" borderId="20" xfId="4" applyNumberFormat="1" applyFont="1" applyFill="1" applyBorder="1"/>
    <xf numFmtId="0" fontId="16" fillId="3" borderId="17" xfId="2" applyFont="1" applyFill="1" applyBorder="1"/>
    <xf numFmtId="0" fontId="16" fillId="3" borderId="23" xfId="2" applyFont="1" applyFill="1" applyBorder="1"/>
    <xf numFmtId="0" fontId="16" fillId="3" borderId="43" xfId="2" applyFont="1" applyFill="1" applyBorder="1"/>
    <xf numFmtId="0" fontId="16" fillId="3" borderId="28" xfId="2" applyFont="1" applyFill="1" applyBorder="1"/>
    <xf numFmtId="0" fontId="7" fillId="0" borderId="60" xfId="2" applyBorder="1" applyProtection="1">
      <protection locked="0"/>
    </xf>
    <xf numFmtId="0" fontId="7" fillId="0" borderId="61" xfId="2" applyBorder="1" applyProtection="1">
      <protection locked="0"/>
    </xf>
    <xf numFmtId="3" fontId="7" fillId="0" borderId="61" xfId="2" applyNumberFormat="1" applyBorder="1" applyProtection="1">
      <protection locked="0"/>
    </xf>
    <xf numFmtId="3" fontId="7" fillId="0" borderId="62" xfId="2" applyNumberFormat="1" applyBorder="1" applyProtection="1">
      <protection locked="0"/>
    </xf>
    <xf numFmtId="0" fontId="7" fillId="0" borderId="63" xfId="2" applyBorder="1" applyProtection="1">
      <protection locked="0"/>
    </xf>
    <xf numFmtId="0" fontId="7" fillId="0" borderId="64" xfId="2" applyBorder="1" applyProtection="1">
      <protection locked="0"/>
    </xf>
    <xf numFmtId="0" fontId="7" fillId="0" borderId="65" xfId="2" applyBorder="1" applyProtection="1">
      <protection locked="0"/>
    </xf>
    <xf numFmtId="0" fontId="7" fillId="0" borderId="66" xfId="2" applyBorder="1" applyProtection="1">
      <protection locked="0"/>
    </xf>
    <xf numFmtId="0" fontId="7" fillId="0" borderId="67" xfId="2" applyBorder="1" applyProtection="1">
      <protection locked="0"/>
    </xf>
    <xf numFmtId="0" fontId="7" fillId="0" borderId="68" xfId="2" applyBorder="1" applyProtection="1">
      <protection locked="0"/>
    </xf>
  </cellXfs>
  <cellStyles count="6">
    <cellStyle name="Comma 2" xfId="4" xr:uid="{8F156F34-C61E-9E4B-9E1E-6E90342C7414}"/>
    <cellStyle name="Currency 2" xfId="3" xr:uid="{96F7EB6A-F044-C142-819B-9BAE9217E3EA}"/>
    <cellStyle name="Hyperlink" xfId="1" builtinId="8"/>
    <cellStyle name="Normal" xfId="0" builtinId="0"/>
    <cellStyle name="Normal 2" xfId="2" xr:uid="{03DDBDE8-73C8-274A-B79C-7E0374C2E36A}"/>
    <cellStyle name="Normal 2 2" xfId="5" xr:uid="{F2BFAFAA-1C4C-D942-8E49-ACE5A5C81D8F}"/>
  </cellStyles>
  <dxfs count="91">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border outline="0">
        <right style="thick">
          <color auto="1"/>
        </right>
        <top style="medium">
          <color indexed="64"/>
        </top>
        <bottom style="medium">
          <color indexed="64"/>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protection locked="0"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fill>
        <patternFill patternType="solid">
          <fgColor indexed="64"/>
          <bgColor theme="0"/>
        </patternFill>
      </fill>
      <alignment horizontal="center"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0" hidden="0"/>
    </dxf>
    <dxf>
      <border outline="0">
        <right style="thick">
          <color auto="1"/>
        </right>
        <top style="medium">
          <color indexed="64"/>
        </top>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protection locked="0"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left" vertical="bottom" textRotation="0" wrapText="0"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left" vertical="bottom" textRotation="0" wrapText="0" indent="0" justifyLastLine="0" shrinkToFit="0" readingOrder="0"/>
      <border diagonalUp="0" diagonalDown="0" outline="0">
        <left/>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alignment horizontal="lef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border outline="0">
        <right style="thick">
          <color auto="1"/>
        </right>
        <top style="medium">
          <color indexed="64"/>
        </top>
        <bottom style="medium">
          <color indexed="64"/>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protection locked="0"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outline="0">
        <left style="thin">
          <color theme="0" tint="-0.24994659260841701"/>
        </left>
        <right style="thin">
          <color theme="0" tint="-0.24994659260841701"/>
        </right>
        <top style="thin">
          <color theme="0" tint="-0.24994659260841701"/>
        </top>
        <bottom style="thin">
          <color theme="0" tint="-0.24994659260841701"/>
        </bottom>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theme="0" tint="-0.24994659260841701"/>
        </left>
        <right style="thin">
          <color theme="0" tint="-0.24994659260841701"/>
        </right>
        <top style="thin">
          <color theme="0" tint="-0.24994659260841701"/>
        </top>
        <bottom style="thin">
          <color theme="0" tint="-0.24994659260841701"/>
        </bottom>
      </border>
      <protection locked="1" hidden="0"/>
    </dxf>
    <dxf>
      <border outline="0">
        <right style="thick">
          <color auto="1"/>
        </right>
        <top style="medium">
          <color indexed="64"/>
        </top>
        <bottom style="thin">
          <color indexed="64"/>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protection locked="0"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165" formatCode="&quot;$&quot;#,##0"/>
      <fill>
        <patternFill patternType="solid">
          <fgColor indexed="64"/>
          <bgColor theme="0" tint="-0.14999847407452621"/>
        </patternFill>
      </fill>
      <border diagonalUp="0" diagonalDown="0">
        <left style="thin">
          <color theme="0" tint="-0.24994659260841701"/>
        </left>
        <right style="thin">
          <color theme="0" tint="-0.24994659260841701"/>
        </right>
        <top style="thin">
          <color indexed="64"/>
        </top>
        <bottom/>
        <vertical/>
        <horizontal/>
      </border>
      <protection locked="1" hidden="0"/>
    </dxf>
    <dxf>
      <font>
        <b val="0"/>
        <i val="0"/>
        <strike val="0"/>
        <condense val="0"/>
        <extend val="0"/>
        <outline val="0"/>
        <shadow val="0"/>
        <u val="none"/>
        <vertAlign val="baseline"/>
        <sz val="8"/>
        <color theme="1"/>
        <name val="Arial"/>
        <family val="2"/>
        <scheme val="none"/>
      </font>
      <numFmt numFmtId="3" formatCode="#,##0"/>
      <fill>
        <patternFill patternType="solid">
          <fgColor indexed="64"/>
          <bgColor theme="0" tint="-0.14999847407452621"/>
        </patternFill>
      </fill>
      <border diagonalUp="0" diagonalDown="0">
        <left style="thin">
          <color auto="1"/>
        </left>
        <right/>
        <top style="thin">
          <color auto="1"/>
        </top>
        <bottom style="thin">
          <color auto="1"/>
        </bottom>
        <vertical/>
        <horizontal style="thin">
          <color auto="1"/>
        </horizontal>
      </border>
      <protection locked="1" hidden="0"/>
    </dxf>
    <dxf>
      <border outline="0">
        <top style="thin">
          <color indexed="64"/>
        </top>
      </border>
    </dxf>
    <dxf>
      <border outline="0">
        <left style="thin">
          <color indexed="64"/>
        </left>
        <right style="thick">
          <color auto="1"/>
        </right>
        <top style="medium">
          <color indexed="64"/>
        </top>
        <bottom style="thin">
          <color indexed="64"/>
        </bottom>
      </border>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protection locked="1" hidden="0"/>
    </dxf>
    <dxf>
      <border outline="0">
        <bottom style="thin">
          <color indexed="64"/>
        </bottom>
      </border>
    </dxf>
    <dxf>
      <font>
        <b/>
        <i val="0"/>
        <strike val="0"/>
        <condense val="0"/>
        <extend val="0"/>
        <outline val="0"/>
        <shadow val="0"/>
        <u val="none"/>
        <vertAlign val="baseline"/>
        <sz val="8"/>
        <color theme="1"/>
        <name val="Arial"/>
        <family val="2"/>
        <scheme val="none"/>
      </font>
      <fill>
        <patternFill patternType="solid">
          <fgColor indexed="64"/>
          <bgColor theme="0"/>
        </patternFill>
      </fill>
      <alignment horizontal="center" vertical="bottom" textRotation="0" wrapText="1"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9.4759680089104806E-2"/>
          <c:y val="0.16475642826804299"/>
          <c:w val="0.376326439057593"/>
          <c:h val="0.79481393145358903"/>
        </c:manualLayout>
      </c:layout>
      <c:pieChart>
        <c:varyColors val="1"/>
        <c:ser>
          <c:idx val="0"/>
          <c:order val="0"/>
          <c:tx>
            <c:strRef>
              <c:f>'Summary Tables Transit Cost'!$G$19</c:f>
              <c:strCache>
                <c:ptCount val="1"/>
                <c:pt idx="0">
                  <c:v>Under 200,000 Population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3B-3D4D-980D-C8FCFFDC961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3B-3D4D-980D-C8FCFFDC961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3B-3D4D-980D-C8FCFFDC961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3B-3D4D-980D-C8FCFFDC961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3B-3D4D-980D-C8FCFFDC961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A3B-3D4D-980D-C8FCFFDC961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A3B-3D4D-980D-C8FCFFDC961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A3B-3D4D-980D-C8FCFFDC961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A3B-3D4D-980D-C8FCFFDC961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A3B-3D4D-980D-C8FCFFDC961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 Transit Cost'!$G$7:$P$7</c:f>
              <c:strCache>
                <c:ptCount val="10"/>
                <c:pt idx="0">
                  <c:v>Guideway</c:v>
                </c:pt>
                <c:pt idx="1">
                  <c:v>Stations</c:v>
                </c:pt>
                <c:pt idx="2">
                  <c:v>Administrative Buildings</c:v>
                </c:pt>
                <c:pt idx="3">
                  <c:v>Maintenance Facilities</c:v>
                </c:pt>
                <c:pt idx="4">
                  <c:v>Passenger Vehicles</c:v>
                </c:pt>
                <c:pt idx="5">
                  <c:v>Other Vehicles</c:v>
                </c:pt>
                <c:pt idx="6">
                  <c:v>Fare Collection Equipment</c:v>
                </c:pt>
                <c:pt idx="7">
                  <c:v>Communication 
&amp; Information Systems</c:v>
                </c:pt>
                <c:pt idx="8">
                  <c:v>Other</c:v>
                </c:pt>
                <c:pt idx="9">
                  <c:v>Reduced Reporter Expenses</c:v>
                </c:pt>
              </c:strCache>
            </c:strRef>
          </c:cat>
          <c:val>
            <c:numRef>
              <c:f>'Summary Tables Transit Cost'!$G$18:$P$18</c:f>
              <c:numCache>
                <c:formatCode>#,##0.0</c:formatCode>
                <c:ptCount val="10"/>
                <c:pt idx="0">
                  <c:v>1462945</c:v>
                </c:pt>
                <c:pt idx="1">
                  <c:v>25884030</c:v>
                </c:pt>
                <c:pt idx="2">
                  <c:v>45395532</c:v>
                </c:pt>
                <c:pt idx="3">
                  <c:v>49157496</c:v>
                </c:pt>
                <c:pt idx="4">
                  <c:v>211147166</c:v>
                </c:pt>
                <c:pt idx="5">
                  <c:v>3789520</c:v>
                </c:pt>
                <c:pt idx="6">
                  <c:v>6599774</c:v>
                </c:pt>
                <c:pt idx="7">
                  <c:v>24644817</c:v>
                </c:pt>
                <c:pt idx="8">
                  <c:v>14877940</c:v>
                </c:pt>
                <c:pt idx="9">
                  <c:v>433528935</c:v>
                </c:pt>
              </c:numCache>
            </c:numRef>
          </c:val>
          <c:extLst>
            <c:ext xmlns:c16="http://schemas.microsoft.com/office/drawing/2014/chart" uri="{C3380CC4-5D6E-409C-BE32-E72D297353CC}">
              <c16:uniqueId val="{00000014-3A3B-3D4D-980D-C8FCFFDC961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0819696450987106"/>
          <c:y val="0.15183906359531146"/>
          <c:w val="0.4790507164865262"/>
          <c:h val="0.80435467305717223"/>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0">
                <a:latin typeface="Arial" panose="020B0604020202020204" pitchFamily="34" charset="0"/>
                <a:cs typeface="Arial" panose="020B0604020202020204" pitchFamily="34" charset="0"/>
              </a:rPr>
              <a:t>National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134800299962505"/>
          <c:y val="0.17734350393700801"/>
          <c:w val="0.36090498687664002"/>
          <c:h val="0.78947965879265103"/>
        </c:manualLayout>
      </c:layout>
      <c:pieChart>
        <c:varyColors val="1"/>
        <c:ser>
          <c:idx val="0"/>
          <c:order val="0"/>
          <c:tx>
            <c:v>National Totals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AA-514E-9F5D-8BCD5FD0173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AA-514E-9F5D-8BCD5FD017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AA-514E-9F5D-8BCD5FD017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AA-514E-9F5D-8BCD5FD0173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AA-514E-9F5D-8BCD5FD0173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EAA-514E-9F5D-8BCD5FD0173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EAA-514E-9F5D-8BCD5FD0173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EAA-514E-9F5D-8BCD5FD0173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EAA-514E-9F5D-8BCD5FD0173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EAA-514E-9F5D-8BCD5FD017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 Transit Cost'!$G$2:$P$2</c:f>
              <c:strCache>
                <c:ptCount val="10"/>
                <c:pt idx="0">
                  <c:v>Guideway</c:v>
                </c:pt>
                <c:pt idx="1">
                  <c:v>Stations</c:v>
                </c:pt>
                <c:pt idx="2">
                  <c:v>Administrative Buildings</c:v>
                </c:pt>
                <c:pt idx="3">
                  <c:v>Maintenance Facilities</c:v>
                </c:pt>
                <c:pt idx="4">
                  <c:v>Passenger Vehicles</c:v>
                </c:pt>
                <c:pt idx="5">
                  <c:v>Other Vehicles</c:v>
                </c:pt>
                <c:pt idx="6">
                  <c:v>Fare Collection Equipment</c:v>
                </c:pt>
                <c:pt idx="7">
                  <c:v>Communication 
&amp; Information Systems</c:v>
                </c:pt>
                <c:pt idx="8">
                  <c:v>Other</c:v>
                </c:pt>
                <c:pt idx="9">
                  <c:v>Reduced Reporter Expenses</c:v>
                </c:pt>
              </c:strCache>
            </c:strRef>
          </c:cat>
          <c:val>
            <c:numRef>
              <c:f>'Summary Tables Transit Cost'!$G$3:$P$3</c:f>
              <c:numCache>
                <c:formatCode>"$"#,##0</c:formatCode>
                <c:ptCount val="10"/>
                <c:pt idx="0">
                  <c:v>9524826926</c:v>
                </c:pt>
                <c:pt idx="1">
                  <c:v>3738517957</c:v>
                </c:pt>
                <c:pt idx="2">
                  <c:v>593027233</c:v>
                </c:pt>
                <c:pt idx="3">
                  <c:v>1830571410</c:v>
                </c:pt>
                <c:pt idx="4">
                  <c:v>5000552097</c:v>
                </c:pt>
                <c:pt idx="5">
                  <c:v>300273384</c:v>
                </c:pt>
                <c:pt idx="6">
                  <c:v>312218578</c:v>
                </c:pt>
                <c:pt idx="7">
                  <c:v>1874562389</c:v>
                </c:pt>
                <c:pt idx="8">
                  <c:v>495658714</c:v>
                </c:pt>
                <c:pt idx="9">
                  <c:v>484692571</c:v>
                </c:pt>
              </c:numCache>
            </c:numRef>
          </c:val>
          <c:extLst>
            <c:ext xmlns:c16="http://schemas.microsoft.com/office/drawing/2014/chart" uri="{C3380CC4-5D6E-409C-BE32-E72D297353CC}">
              <c16:uniqueId val="{00000014-AEAA-514E-9F5D-8BCD5FD0173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752410454357469"/>
          <c:y val="0.15039140897408615"/>
          <c:w val="0.45011750204756845"/>
          <c:h val="0.807699183132253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4416994750656199E-2"/>
          <c:y val="0.17955918420033601"/>
          <c:w val="0.39578149606299201"/>
          <c:h val="0.77858654963211604"/>
        </c:manualLayout>
      </c:layout>
      <c:pieChart>
        <c:varyColors val="1"/>
        <c:ser>
          <c:idx val="0"/>
          <c:order val="0"/>
          <c:tx>
            <c:strRef>
              <c:f>'Summary Tables Transit Cost'!$G$71</c:f>
              <c:strCache>
                <c:ptCount val="1"/>
                <c:pt idx="0">
                  <c:v>Agency Size Under 10 Vehicles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1F3-5D44-A976-D00005CD7F7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1F3-5D44-A976-D00005CD7F7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1F3-5D44-A976-D00005CD7F7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1F3-5D44-A976-D00005CD7F7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1F3-5D44-A976-D00005CD7F7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1F3-5D44-A976-D00005CD7F7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1F3-5D44-A976-D00005CD7F77}"/>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1F3-5D44-A976-D00005CD7F77}"/>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1F3-5D44-A976-D00005CD7F77}"/>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B1F3-5D44-A976-D00005CD7F7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 Transit Cost'!$G$59:$P$59</c:f>
              <c:strCache>
                <c:ptCount val="10"/>
                <c:pt idx="0">
                  <c:v>Guideway</c:v>
                </c:pt>
                <c:pt idx="1">
                  <c:v>Stations</c:v>
                </c:pt>
                <c:pt idx="2">
                  <c:v>Administrative Buildings</c:v>
                </c:pt>
                <c:pt idx="3">
                  <c:v>Maintenance Facilities</c:v>
                </c:pt>
                <c:pt idx="4">
                  <c:v>Passenger Vehicles</c:v>
                </c:pt>
                <c:pt idx="5">
                  <c:v>Other Vehicles</c:v>
                </c:pt>
                <c:pt idx="6">
                  <c:v>Fare Collection Equipment</c:v>
                </c:pt>
                <c:pt idx="7">
                  <c:v>Communication &amp; Information Systems</c:v>
                </c:pt>
                <c:pt idx="8">
                  <c:v>Other</c:v>
                </c:pt>
                <c:pt idx="9">
                  <c:v>Reduced Reporter Expenses</c:v>
                </c:pt>
              </c:strCache>
            </c:strRef>
          </c:cat>
          <c:val>
            <c:numRef>
              <c:f>'Summary Tables Transit Cost'!$G$70:$P$70</c:f>
              <c:numCache>
                <c:formatCode>#,##0.0</c:formatCode>
                <c:ptCount val="10"/>
                <c:pt idx="0">
                  <c:v>33288627</c:v>
                </c:pt>
                <c:pt idx="1">
                  <c:v>24932099</c:v>
                </c:pt>
                <c:pt idx="2">
                  <c:v>2824445</c:v>
                </c:pt>
                <c:pt idx="3">
                  <c:v>4147763</c:v>
                </c:pt>
                <c:pt idx="4">
                  <c:v>42521549</c:v>
                </c:pt>
                <c:pt idx="5">
                  <c:v>1792614</c:v>
                </c:pt>
                <c:pt idx="6">
                  <c:v>567103</c:v>
                </c:pt>
                <c:pt idx="7">
                  <c:v>18654605</c:v>
                </c:pt>
                <c:pt idx="8">
                  <c:v>66745559</c:v>
                </c:pt>
                <c:pt idx="9">
                  <c:v>63748710</c:v>
                </c:pt>
              </c:numCache>
            </c:numRef>
          </c:val>
          <c:extLst>
            <c:ext xmlns:c16="http://schemas.microsoft.com/office/drawing/2014/chart" uri="{C3380CC4-5D6E-409C-BE32-E72D297353CC}">
              <c16:uniqueId val="{00000014-B1F3-5D44-A976-D00005CD7F7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5009267045502808"/>
          <c:y val="0.14893166537898839"/>
          <c:w val="0.43696234572620168"/>
          <c:h val="0.81107162231025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r>
              <a:rPr lang="en-US" b="0" baseline="0">
                <a:latin typeface="Arial" panose="020B0604020202020204" pitchFamily="34" charset="0"/>
              </a:rPr>
              <a:t>National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mn-cs"/>
            </a:defRPr>
          </a:pPr>
          <a:endParaRPr lang="en-US"/>
        </a:p>
      </c:txPr>
    </c:title>
    <c:autoTitleDeleted val="0"/>
    <c:plotArea>
      <c:layout>
        <c:manualLayout>
          <c:layoutTarget val="inner"/>
          <c:xMode val="edge"/>
          <c:yMode val="edge"/>
          <c:x val="0.134800299962505"/>
          <c:y val="0.17734350393700801"/>
          <c:w val="0.36090498687664002"/>
          <c:h val="0.78947965879265103"/>
        </c:manualLayout>
      </c:layout>
      <c:pieChart>
        <c:varyColors val="1"/>
        <c:ser>
          <c:idx val="0"/>
          <c:order val="0"/>
          <c:tx>
            <c:v>National Totals</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E33-CC4C-8070-43BA0EF59F2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E33-CC4C-8070-43BA0EF59F2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E33-CC4C-8070-43BA0EF59F2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E33-CC4C-8070-43BA0EF59F2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E33-CC4C-8070-43BA0EF59F2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E33-CC4C-8070-43BA0EF59F2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E33-CC4C-8070-43BA0EF59F2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E33-CC4C-8070-43BA0EF59F21}"/>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3E33-CC4C-8070-43BA0EF59F21}"/>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3E33-CC4C-8070-43BA0EF59F2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 Transit Cost'!$G$2:$P$2</c:f>
              <c:strCache>
                <c:ptCount val="10"/>
                <c:pt idx="0">
                  <c:v>Guideway</c:v>
                </c:pt>
                <c:pt idx="1">
                  <c:v>Stations</c:v>
                </c:pt>
                <c:pt idx="2">
                  <c:v>Administrative Buildings</c:v>
                </c:pt>
                <c:pt idx="3">
                  <c:v>Maintenance Facilities</c:v>
                </c:pt>
                <c:pt idx="4">
                  <c:v>Passenger Vehicles</c:v>
                </c:pt>
                <c:pt idx="5">
                  <c:v>Other Vehicles</c:v>
                </c:pt>
                <c:pt idx="6">
                  <c:v>Fare Collection Equipment</c:v>
                </c:pt>
                <c:pt idx="7">
                  <c:v>Communication 
&amp; Information Systems</c:v>
                </c:pt>
                <c:pt idx="8">
                  <c:v>Other</c:v>
                </c:pt>
                <c:pt idx="9">
                  <c:v>Reduced Reporter Expenses</c:v>
                </c:pt>
              </c:strCache>
            </c:strRef>
          </c:cat>
          <c:val>
            <c:numRef>
              <c:f>'Summary Tables Transit Cost'!$G$3:$P$3</c:f>
              <c:numCache>
                <c:formatCode>"$"#,##0</c:formatCode>
                <c:ptCount val="10"/>
                <c:pt idx="0">
                  <c:v>9524826926</c:v>
                </c:pt>
                <c:pt idx="1">
                  <c:v>3738517957</c:v>
                </c:pt>
                <c:pt idx="2">
                  <c:v>593027233</c:v>
                </c:pt>
                <c:pt idx="3">
                  <c:v>1830571410</c:v>
                </c:pt>
                <c:pt idx="4">
                  <c:v>5000552097</c:v>
                </c:pt>
                <c:pt idx="5">
                  <c:v>300273384</c:v>
                </c:pt>
                <c:pt idx="6">
                  <c:v>312218578</c:v>
                </c:pt>
                <c:pt idx="7">
                  <c:v>1874562389</c:v>
                </c:pt>
                <c:pt idx="8">
                  <c:v>495658714</c:v>
                </c:pt>
                <c:pt idx="9">
                  <c:v>484692571</c:v>
                </c:pt>
              </c:numCache>
            </c:numRef>
          </c:val>
          <c:extLst>
            <c:ext xmlns:c16="http://schemas.microsoft.com/office/drawing/2014/chart" uri="{C3380CC4-5D6E-409C-BE32-E72D297353CC}">
              <c16:uniqueId val="{00000014-3E33-CC4C-8070-43BA0EF59F2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752410454357469"/>
          <c:y val="0.10465336323604038"/>
          <c:w val="0.45011750204756845"/>
          <c:h val="0.8534372288702997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GBox" noThreeD="1"/>
</file>

<file path=xl/ctrlProps/ctrlProp2.xml><?xml version="1.0" encoding="utf-8"?>
<formControlPr xmlns="http://schemas.microsoft.com/office/spreadsheetml/2009/9/main" objectType="GBox" noThreeD="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63500</xdr:colOff>
      <xdr:row>18</xdr:row>
      <xdr:rowOff>57150</xdr:rowOff>
    </xdr:from>
    <xdr:to>
      <xdr:col>7</xdr:col>
      <xdr:colOff>762000</xdr:colOff>
      <xdr:row>19</xdr:row>
      <xdr:rowOff>76200</xdr:rowOff>
    </xdr:to>
    <xdr:graphicFrame macro="">
      <xdr:nvGraphicFramePr>
        <xdr:cNvPr id="2" name="Chart 8" descr="Under 200,000 Population&#10;Guideway: 0%&#10;Stations: 3%&#10;Administrative Buildings: 6%&#10;Maintenance Facilities: 6%&#10;Passenger Vehicles: 26%&#10;Other Vehicles: 0%&#10;Fare Collection Equipment: 1%&#10;Communication &#10;&amp; Information Systems: 3%&#10;Other: 2%&#10;Reduced Reporter Expenses: 53%" title="This pie chart shows capital expenses for one UZA size bin, from the table above called &quot;By Urbanized Area Size&quot;.">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1003300</xdr:colOff>
      <xdr:row>18</xdr:row>
      <xdr:rowOff>57150</xdr:rowOff>
    </xdr:from>
    <xdr:to>
      <xdr:col>14</xdr:col>
      <xdr:colOff>762000</xdr:colOff>
      <xdr:row>19</xdr:row>
      <xdr:rowOff>63500</xdr:rowOff>
    </xdr:to>
    <xdr:graphicFrame macro="">
      <xdr:nvGraphicFramePr>
        <xdr:cNvPr id="3" name="Chart 11" descr="Guideway: 39%&#10;Stations: 15%&#10;Administrative Buildings: 2%&#10;Maintenance Facilities: 8%&#10;Passenger Vehicles: 21%&#10;Other Vehicles: 1%&#10;Fare Collection Equipment: 1%&#10;Communication &#10;&amp; Information Systems: 8%&#10;Other: 2%&#10;Reduced Reporter Expenses: 2%" title="Capital Expenses: National Total">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0</xdr:colOff>
          <xdr:row>5</xdr:row>
          <xdr:rowOff>203200</xdr:rowOff>
        </xdr:from>
        <xdr:to>
          <xdr:col>5</xdr:col>
          <xdr:colOff>0</xdr:colOff>
          <xdr:row>18</xdr:row>
          <xdr:rowOff>1054100</xdr:rowOff>
        </xdr:to>
        <xdr:sp macro="" textlink="">
          <xdr:nvSpPr>
            <xdr:cNvPr id="8193" name="Group Box 1" descr="This box groups together radio buttons that select which UZA size bin to display in a pie chart."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0</xdr:col>
      <xdr:colOff>63500</xdr:colOff>
      <xdr:row>70</xdr:row>
      <xdr:rowOff>107950</xdr:rowOff>
    </xdr:from>
    <xdr:to>
      <xdr:col>7</xdr:col>
      <xdr:colOff>673100</xdr:colOff>
      <xdr:row>71</xdr:row>
      <xdr:rowOff>101600</xdr:rowOff>
    </xdr:to>
    <xdr:graphicFrame macro="">
      <xdr:nvGraphicFramePr>
        <xdr:cNvPr id="4" name="Chart 12" descr="28224" title="This pie chart shows capital expenses for one agency size bin, from the table above called &quot;By Agency Size (Vehicles)&quot;.">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69850</xdr:colOff>
      <xdr:row>70</xdr:row>
      <xdr:rowOff>95250</xdr:rowOff>
    </xdr:from>
    <xdr:to>
      <xdr:col>15</xdr:col>
      <xdr:colOff>520700</xdr:colOff>
      <xdr:row>71</xdr:row>
      <xdr:rowOff>101600</xdr:rowOff>
    </xdr:to>
    <xdr:graphicFrame macro="">
      <xdr:nvGraphicFramePr>
        <xdr:cNvPr id="5" name="Chart 13" descr="Guideway: 39%&#10;Stations: 15%&#10;Administrative Buildings: 2%&#10;Maintenance Facilities: 8%&#10;Passenger Vehicles: 21%&#10;Other Vehicles: 1%&#10;Fare Collection Equipment: 1%&#10;Communication &#10;&amp; Information Systems: 8%&#10;Other: 2%&#10;Reduced Reporter Expenses: 2%" title="Capital Expenses: National Totals">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38100</xdr:colOff>
          <xdr:row>58</xdr:row>
          <xdr:rowOff>254000</xdr:rowOff>
        </xdr:from>
        <xdr:to>
          <xdr:col>4</xdr:col>
          <xdr:colOff>685800</xdr:colOff>
          <xdr:row>69</xdr:row>
          <xdr:rowOff>0</xdr:rowOff>
        </xdr:to>
        <xdr:sp macro="" textlink="">
          <xdr:nvSpPr>
            <xdr:cNvPr id="8194" name="Group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18288" tIns="18288" rIns="0" bIns="0" anchor="t" upright="1"/>
            <a:lstStyle/>
            <a:p>
              <a:pPr algn="l" rtl="0">
                <a:defRPr sz="1000"/>
              </a:pPr>
              <a:r>
                <a:rPr lang="en-US" sz="800" b="0" i="0" u="none" strike="noStrike" baseline="0">
                  <a:solidFill>
                    <a:srgbClr val="000000"/>
                  </a:solidFill>
                  <a:latin typeface="Segoe UI"/>
                  <a:cs typeface="Segoe UI"/>
                </a:rPr>
                <a:t>Group Box 56</a:t>
              </a:r>
            </a:p>
          </xdr:txBody>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009427-AB09-5242-9BA6-BBF9AE391EE6}" name="NationalTotals" displayName="NationalTotals" ref="F2:Q3" totalsRowShown="0" headerRowDxfId="90" dataDxfId="88" headerRowBorderDxfId="89" tableBorderDxfId="87" totalsRowBorderDxfId="86">
  <autoFilter ref="F2:Q3"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F248FD83-5F6F-964C-A177-9459B47996AD}" name="VOMS" dataDxfId="85"/>
    <tableColumn id="2" xr3:uid="{43CEABE6-1EFE-734B-A418-7A09AED75259}" name="Guideway" dataDxfId="84"/>
    <tableColumn id="3" xr3:uid="{42CE98A1-8868-6D41-B170-BC65F88E503D}" name="Stations" dataDxfId="83"/>
    <tableColumn id="4" xr3:uid="{E3A59AAD-E87D-634F-BF37-1D63328ADDAB}" name="Administrative Buildings" dataDxfId="82"/>
    <tableColumn id="5" xr3:uid="{039B5708-AFFA-FA43-8F62-907DA0164C12}" name="Maintenance Facilities" dataDxfId="81"/>
    <tableColumn id="6" xr3:uid="{419C5298-A3F4-7A49-896A-9F945E558EF4}" name="Passenger Vehicles" dataDxfId="80"/>
    <tableColumn id="7" xr3:uid="{50418A21-3C85-0F4C-A78B-75AD20C11CE3}" name="Other Vehicles" dataDxfId="79"/>
    <tableColumn id="8" xr3:uid="{DAA97B9A-D9DF-0748-B682-53119061378C}" name="Fare Collection Equipment" dataDxfId="78"/>
    <tableColumn id="9" xr3:uid="{2C174D82-E17B-1E41-B82C-746314AD008C}" name="Communication _x000a_&amp; Information Systems" dataDxfId="77"/>
    <tableColumn id="10" xr3:uid="{4355EB72-8969-6348-982C-01E602619284}" name="Other" dataDxfId="76"/>
    <tableColumn id="11" xr3:uid="{D2548793-17E4-2C4A-9C16-40FEAFBE4748}" name="Reduced Reporter Expenses" dataDxfId="75"/>
    <tableColumn id="12" xr3:uid="{FD4E6861-D116-3C4A-8F11-397BB88AC997}" name="Total" dataDxfId="74"/>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3755A9-A6E5-7C4E-8DD7-E857D8A67610}" name="Table2" displayName="Table2" ref="E7:Q16" totalsRowShown="0" headerRowDxfId="73" dataDxfId="71" headerRowBorderDxfId="72" tableBorderDxfId="70">
  <autoFilter ref="E7:Q16"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6" xr3:uid="{B760BCF4-829B-534E-9BB0-E7D4E7910EC3}" name="Column1" dataDxfId="69"/>
    <tableColumn id="1" xr3:uid="{4D9F2FA7-EB74-A442-9EFA-B9BA16245E06}" name="VOMS" dataDxfId="68"/>
    <tableColumn id="2" xr3:uid="{EA58812A-340C-6D4C-BF25-FF42652C400E}" name="Guideway" dataDxfId="67"/>
    <tableColumn id="3" xr3:uid="{0A20515C-910E-414C-B223-0CF270B3475D}" name="Stations" dataDxfId="66"/>
    <tableColumn id="4" xr3:uid="{CF989496-7CD4-E841-9CF3-DF8A19A9C5D1}" name="Administrative Buildings" dataDxfId="65"/>
    <tableColumn id="5" xr3:uid="{2AD647FB-784A-044A-8E9A-6E8E442DE374}" name="Maintenance Facilities" dataDxfId="64"/>
    <tableColumn id="6" xr3:uid="{66828A48-59E4-D54D-823C-EA5034A26BEF}" name="Passenger Vehicles" dataDxfId="63"/>
    <tableColumn id="7" xr3:uid="{D76E9CF7-6921-9D46-A854-F1F714CFF574}" name="Other Vehicles" dataDxfId="62"/>
    <tableColumn id="8" xr3:uid="{73667E79-264E-C345-A264-B51F96CD513B}" name="Fare Collection Equipment" dataDxfId="61"/>
    <tableColumn id="9" xr3:uid="{33C34783-5007-C547-BFEE-D5842015FDAE}" name="Communication _x000a_&amp; Information Systems" dataDxfId="60"/>
    <tableColumn id="10" xr3:uid="{E5DD41C7-EBB4-AD42-A1E4-A815D88DC3D1}" name="Other" dataDxfId="59"/>
    <tableColumn id="11" xr3:uid="{404F7BEF-9D5E-624A-AB72-B81C7FBD47C9}" name="Reduced Reporter Expenses" dataDxfId="58"/>
    <tableColumn id="12" xr3:uid="{7DFB8699-85A9-E34E-AC98-E9AE72F0BE32}" name="Total" dataDxfId="57"/>
  </tableColumns>
  <tableStyleInfo name="TableStyleMedium2" showFirstColumn="1"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8 to D16."/>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C4972C-F718-EB49-A264-920445CB2EB9}" name="Table3" displayName="Table3" ref="C22:S55" totalsRowShown="0" headerRowDxfId="56" dataDxfId="54" headerRowBorderDxfId="55" tableBorderDxfId="53">
  <autoFilter ref="C22:S55"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06233269-EB93-7D44-AE89-41CFFAAEA53D}" name="Description" dataDxfId="52"/>
    <tableColumn id="2" xr3:uid="{56A628DD-CA02-8F48-8EC8-948FB6BAA84B}" name="Column1" dataDxfId="51"/>
    <tableColumn id="3" xr3:uid="{3C3A40AD-C0CB-CF46-80EE-556AB50689D0}" name="Column2" dataDxfId="50"/>
    <tableColumn id="4" xr3:uid="{DF64EC83-2C10-964F-ADE2-472441E044D1}" name="VOMS" dataDxfId="49"/>
    <tableColumn id="5" xr3:uid="{29A99ED6-C18E-A546-9B7D-1ECBC980584F}" name="Guideway" dataDxfId="48"/>
    <tableColumn id="6" xr3:uid="{F1F148CC-EC2A-334C-80F3-D84366FD3F7D}" name="Stations" dataDxfId="47"/>
    <tableColumn id="7" xr3:uid="{C47C0DED-1FF2-7A48-B96B-3C5CE618245A}" name="Administrative Buildings" dataDxfId="46"/>
    <tableColumn id="8" xr3:uid="{5DAAF1AC-DAA4-4A4A-9F4F-0CF601CC46B5}" name="Maintenance Facilities" dataDxfId="45"/>
    <tableColumn id="9" xr3:uid="{5BD0D94E-6951-A547-A408-A60F5C0A624A}" name="Passenger Vehicles" dataDxfId="44"/>
    <tableColumn id="10" xr3:uid="{08391004-D852-D540-893D-EA785DEAA0FB}" name="Other Vehicles" dataDxfId="43"/>
    <tableColumn id="11" xr3:uid="{F972F9FA-427E-AC44-954E-8E0C1ACEDF92}" name="Fare Collection Equipment" dataDxfId="42"/>
    <tableColumn id="12" xr3:uid="{5B7E8370-4A6A-AA47-973F-16B2BF06E056}" name="Communication &amp; Information Systems" dataDxfId="41"/>
    <tableColumn id="13" xr3:uid="{5D557211-B6F3-C84B-8773-E91C1335360B}" name="Other" dataDxfId="40"/>
    <tableColumn id="14" xr3:uid="{89D2C154-85B5-3749-B4BE-F5440973F2C3}" name="Reduced Reporter Expenses" dataDxfId="39"/>
    <tableColumn id="15" xr3:uid="{2015C79B-1BB2-5F44-A5A8-EFC1247ED477}" name="Total" dataDxfId="38"/>
    <tableColumn id="16" xr3:uid="{35B91F69-178D-C74C-8521-C7AD89A04FFF}" name="Operating Costs From https://www.transit.dot.gov/ntd/data-product/2021-operating-expenses" dataDxfId="37"/>
    <tableColumn id="17" xr3:uid="{758D7740-A29A-8942-8AD7-9F6322861FA8}" name="VMT from https://www.transit.dot.gov/ntd/data-product/2021-metrics" dataDxfId="36"/>
  </tableColumns>
  <tableStyleInfo name="TableStyleMedium2" showFirstColumn="0" showLastColumn="0" showRowStripes="1" showColumnStripes="0"/>
  <extLst>
    <ext xmlns:x14="http://schemas.microsoft.com/office/spreadsheetml/2009/9/main" uri="{504A1905-F514-4f6f-8877-14C23A59335A}">
      <x14:table altText="By Mode and 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F6D8DEA-10AA-6841-97F9-2FA5DAA87148}" name="Table4" displayName="Table4" ref="E59:Q68" totalsRowShown="0" headerRowDxfId="35" dataDxfId="34" tableBorderDxfId="33">
  <autoFilter ref="E59:Q68"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DF39F758-3337-4D4B-AD03-46A5FF2646F2}" name="Column1" dataDxfId="32"/>
    <tableColumn id="2" xr3:uid="{7591EE05-4A22-424E-9E2D-CFFBA5109A42}" name="VOMS" dataDxfId="31"/>
    <tableColumn id="3" xr3:uid="{D5F3BC03-9A54-6E47-AE04-2213065CBC3C}" name="Guideway" dataDxfId="30"/>
    <tableColumn id="4" xr3:uid="{A7348527-E48D-FF43-BF57-1A29F02F79B0}" name="Stations" dataDxfId="29"/>
    <tableColumn id="5" xr3:uid="{23FC34B8-3C22-A84B-8270-1738147EFBDC}" name="Administrative Buildings" dataDxfId="28"/>
    <tableColumn id="6" xr3:uid="{D7C70896-AE19-E746-870D-3684E403F4D0}" name="Maintenance Facilities" dataDxfId="27"/>
    <tableColumn id="7" xr3:uid="{8808496B-8E6F-274B-9903-885E472B29FB}" name="Passenger Vehicles" dataDxfId="26"/>
    <tableColumn id="8" xr3:uid="{4B66D0BC-BD0F-024A-B6C1-02E90285E3C3}" name="Other Vehicles" dataDxfId="25"/>
    <tableColumn id="9" xr3:uid="{3DC15C6B-68FA-3F43-A106-A3D3287C06F5}" name="Fare Collection Equipment" dataDxfId="24"/>
    <tableColumn id="10" xr3:uid="{7F2610F9-0115-2543-9668-B5182D4C589E}" name="Communication &amp; Information Systems" dataDxfId="23"/>
    <tableColumn id="11" xr3:uid="{3DFEDB7D-50C4-B741-A2EB-DCF15B1D72CE}" name="Other" dataDxfId="22"/>
    <tableColumn id="12" xr3:uid="{01FBF0A5-7400-5B46-9513-C27E564C2F58}" name="Reduced Reporter Expenses" dataDxfId="21"/>
    <tableColumn id="13" xr3:uid="{CEE6A721-18F8-5545-8275-F66D3A4BB521}" name="Total" dataDxfId="20"/>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agency size bins used to generate the table by entering new values in cells D59 to D67."/>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52C9C5-7014-3842-8E36-78B7FCAD1107}" name="Table5" displayName="Table5" ref="B74:Q130" totalsRowShown="0" headerRowDxfId="19" dataDxfId="17" headerRowBorderDxfId="18" tableBorderDxfId="16">
  <autoFilter ref="B74:Q130"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98CDA5D3-4D07-7348-BD0D-9074E0F74B45}" name="State" dataDxfId="15"/>
    <tableColumn id="2" xr3:uid="{DC1B5E65-D04F-7D44-8FCA-D8E1F2F9E4BF}" name="Column1" dataDxfId="14"/>
    <tableColumn id="3" xr3:uid="{48BAF612-996C-8249-9697-0FE4E2D4D949}" name="Column2" dataDxfId="13"/>
    <tableColumn id="4" xr3:uid="{3F100DD3-7C93-884E-AC8C-FA69D735F9A3}" name="Column3" dataDxfId="12"/>
    <tableColumn id="5" xr3:uid="{B915DC67-CFA7-6B40-8AA1-3DA1BE7C62D3}" name="VOMS" dataDxfId="11"/>
    <tableColumn id="6" xr3:uid="{7716F342-1210-4649-95B3-6426F1569208}" name="Guideway" dataDxfId="10"/>
    <tableColumn id="7" xr3:uid="{ACD96E24-5BFB-954C-946B-C969ACC8C49C}" name="Stations" dataDxfId="9"/>
    <tableColumn id="8" xr3:uid="{5C98EAE5-A9A5-0F4D-89E4-512020492425}" name="Administrative Buildings" dataDxfId="8"/>
    <tableColumn id="9" xr3:uid="{E2E5B85A-5A84-4E47-9D60-695B84E026A4}" name="Maintenance Facilities" dataDxfId="7"/>
    <tableColumn id="10" xr3:uid="{BB51535A-4507-E148-A682-45DB6AA7AA69}" name="Passenger Vehicles" dataDxfId="6"/>
    <tableColumn id="11" xr3:uid="{DDF3BD94-6509-D047-826F-4BE5ED52D90A}" name="Other Vehicles" dataDxfId="5"/>
    <tableColumn id="12" xr3:uid="{A3C23DF8-7859-3947-8786-C9E48E11B1FD}" name="Fare Collection Equipment" dataDxfId="4"/>
    <tableColumn id="13" xr3:uid="{127B6F76-6221-F248-ACEE-DE21D979D3C6}" name="Communication &amp; Information Systems" dataDxfId="3"/>
    <tableColumn id="14" xr3:uid="{59255354-C433-BF41-ADDA-E43E459147D1}" name="Other" dataDxfId="2"/>
    <tableColumn id="15" xr3:uid="{FE772F51-39EB-CF42-983E-6F78BA3F6E71}" name="Reduced Reporter Expenses" dataDxfId="1"/>
    <tableColumn id="16" xr3:uid="{873F8F32-C579-ED4E-A293-A5C755B6B313}" name="Total" dataDxfId="0"/>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vmlDrawing" Target="../drawings/vmlDrawing1.vml"/><Relationship Id="rId7"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table" Target="../tables/table1.xml"/><Relationship Id="rId5" Type="http://schemas.openxmlformats.org/officeDocument/2006/relationships/ctrlProp" Target="../ctrlProps/ctrlProp2.xml"/><Relationship Id="rId10" Type="http://schemas.openxmlformats.org/officeDocument/2006/relationships/table" Target="../tables/table5.xml"/><Relationship Id="rId4" Type="http://schemas.openxmlformats.org/officeDocument/2006/relationships/ctrlProp" Target="../ctrlProps/ctrlProp1.xml"/><Relationship Id="rId9" Type="http://schemas.openxmlformats.org/officeDocument/2006/relationships/table" Target="../tables/table4.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mckinsey.com/industries/automotive-and-assembly/our-insights/making-electric-vehicles-profitab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85C07-A7BE-3A41-845D-72E271A8F455}">
  <dimension ref="A1:AK174"/>
  <sheetViews>
    <sheetView tabSelected="1" topLeftCell="A7" zoomScale="69" zoomScaleNormal="100" workbookViewId="0">
      <selection activeCell="G36" sqref="G36"/>
    </sheetView>
  </sheetViews>
  <sheetFormatPr baseColWidth="10" defaultColWidth="8.83203125" defaultRowHeight="13" x14ac:dyDescent="0.15"/>
  <cols>
    <col min="1" max="1" width="11" style="17" customWidth="1"/>
    <col min="2" max="2" width="9.5" style="17" customWidth="1"/>
    <col min="3" max="3" width="11.83203125" style="17" customWidth="1"/>
    <col min="4" max="4" width="12.83203125" style="17" customWidth="1"/>
    <col min="5" max="5" width="12.1640625" style="17" customWidth="1"/>
    <col min="6" max="6" width="9.5" style="17" customWidth="1"/>
    <col min="7" max="17" width="13.1640625" style="17" customWidth="1"/>
    <col min="18" max="18" width="16.6640625" style="16" customWidth="1"/>
    <col min="19" max="19" width="24.1640625" style="16" customWidth="1"/>
    <col min="20" max="21" width="8.83203125" style="16" hidden="1" customWidth="1"/>
    <col min="22" max="23" width="20" style="16" customWidth="1"/>
    <col min="24" max="24" width="10.83203125" style="16" customWidth="1"/>
    <col min="25" max="37" width="8.83203125" style="16"/>
    <col min="38" max="16384" width="8.83203125" style="17"/>
  </cols>
  <sheetData>
    <row r="1" spans="1:37" ht="16" customHeight="1" thickBot="1" x14ac:dyDescent="0.2">
      <c r="A1" s="12"/>
      <c r="B1" s="13"/>
      <c r="C1" s="13"/>
      <c r="D1" s="13"/>
      <c r="E1" s="13"/>
      <c r="F1" s="14" t="s">
        <v>139</v>
      </c>
      <c r="G1" s="13"/>
      <c r="H1" s="13"/>
      <c r="I1" s="13"/>
      <c r="J1" s="13"/>
      <c r="K1" s="13"/>
      <c r="L1" s="13"/>
      <c r="M1" s="13"/>
      <c r="N1" s="13"/>
      <c r="O1" s="13"/>
      <c r="P1" s="13"/>
      <c r="Q1" s="13"/>
      <c r="R1" s="15"/>
    </row>
    <row r="2" spans="1:37" s="24" customFormat="1" ht="36" x14ac:dyDescent="0.15">
      <c r="A2" s="18"/>
      <c r="B2" s="18"/>
      <c r="C2" s="18"/>
      <c r="D2" s="18"/>
      <c r="E2" s="19"/>
      <c r="F2" s="20" t="s">
        <v>140</v>
      </c>
      <c r="G2" s="20" t="s">
        <v>141</v>
      </c>
      <c r="H2" s="20" t="s">
        <v>142</v>
      </c>
      <c r="I2" s="20" t="s">
        <v>143</v>
      </c>
      <c r="J2" s="20" t="s">
        <v>144</v>
      </c>
      <c r="K2" s="20" t="s">
        <v>145</v>
      </c>
      <c r="L2" s="20" t="s">
        <v>146</v>
      </c>
      <c r="M2" s="20" t="s">
        <v>147</v>
      </c>
      <c r="N2" s="21" t="s">
        <v>148</v>
      </c>
      <c r="O2" s="20" t="s">
        <v>149</v>
      </c>
      <c r="P2" s="22" t="s">
        <v>150</v>
      </c>
      <c r="Q2" s="22" t="s">
        <v>151</v>
      </c>
      <c r="R2" s="23"/>
      <c r="S2" s="23"/>
      <c r="T2" s="23">
        <f>IF(T5=1,0,1)</f>
        <v>0</v>
      </c>
      <c r="U2" s="23"/>
      <c r="V2" s="23"/>
      <c r="W2" s="23"/>
      <c r="X2" s="23"/>
      <c r="Y2" s="23"/>
      <c r="Z2" s="23"/>
      <c r="AA2" s="23"/>
      <c r="AB2" s="23"/>
      <c r="AC2" s="23"/>
      <c r="AD2" s="23"/>
      <c r="AE2" s="23"/>
      <c r="AF2" s="23"/>
      <c r="AG2" s="23"/>
      <c r="AH2" s="23"/>
      <c r="AI2" s="23"/>
      <c r="AJ2" s="23"/>
      <c r="AK2" s="23"/>
    </row>
    <row r="3" spans="1:37" s="24" customFormat="1" ht="12" customHeight="1" x14ac:dyDescent="0.15">
      <c r="A3" s="18"/>
      <c r="B3" s="18"/>
      <c r="C3" s="18"/>
      <c r="D3" s="18"/>
      <c r="E3" s="25"/>
      <c r="F3" s="26">
        <v>117037</v>
      </c>
      <c r="G3" s="27">
        <v>9524826926</v>
      </c>
      <c r="H3" s="27">
        <v>3738517957</v>
      </c>
      <c r="I3" s="27">
        <v>593027233</v>
      </c>
      <c r="J3" s="27">
        <v>1830571410</v>
      </c>
      <c r="K3" s="27">
        <v>5000552097</v>
      </c>
      <c r="L3" s="27">
        <v>300273384</v>
      </c>
      <c r="M3" s="27">
        <v>312218578</v>
      </c>
      <c r="N3" s="27">
        <v>1874562389</v>
      </c>
      <c r="O3" s="27">
        <v>495658714</v>
      </c>
      <c r="P3" s="27">
        <v>484692571</v>
      </c>
      <c r="Q3" s="28">
        <v>24154901259</v>
      </c>
      <c r="R3" s="23"/>
      <c r="S3" s="23"/>
      <c r="T3" s="23" t="s">
        <v>152</v>
      </c>
      <c r="U3" s="23"/>
      <c r="V3" s="23"/>
      <c r="W3" s="23"/>
      <c r="X3" s="23"/>
      <c r="Y3" s="23"/>
      <c r="Z3" s="23"/>
      <c r="AA3" s="23"/>
      <c r="AB3" s="23"/>
      <c r="AC3" s="23"/>
      <c r="AD3" s="23"/>
      <c r="AE3" s="23"/>
      <c r="AF3" s="23"/>
      <c r="AG3" s="23"/>
      <c r="AH3" s="23"/>
      <c r="AI3" s="23"/>
      <c r="AJ3" s="23"/>
      <c r="AK3" s="23"/>
    </row>
    <row r="4" spans="1:37" s="24" customFormat="1" ht="12" customHeight="1" x14ac:dyDescent="0.15">
      <c r="A4" s="29"/>
      <c r="B4" s="29"/>
      <c r="C4" s="29"/>
      <c r="D4" s="19"/>
      <c r="E4" s="30"/>
      <c r="F4" s="31" t="s">
        <v>153</v>
      </c>
      <c r="G4" s="32" t="s">
        <v>154</v>
      </c>
      <c r="H4" s="32" t="s">
        <v>155</v>
      </c>
      <c r="I4" s="32" t="s">
        <v>156</v>
      </c>
      <c r="J4" s="32" t="s">
        <v>157</v>
      </c>
      <c r="K4" s="32" t="s">
        <v>158</v>
      </c>
      <c r="L4" s="32" t="s">
        <v>159</v>
      </c>
      <c r="M4" s="32" t="s">
        <v>160</v>
      </c>
      <c r="N4" s="32" t="s">
        <v>161</v>
      </c>
      <c r="O4" s="32" t="s">
        <v>162</v>
      </c>
      <c r="P4" s="32" t="s">
        <v>163</v>
      </c>
      <c r="Q4" s="32" t="s">
        <v>164</v>
      </c>
      <c r="R4" s="33"/>
      <c r="S4" s="23"/>
      <c r="T4" s="23" t="s">
        <v>165</v>
      </c>
      <c r="U4" s="23"/>
      <c r="V4" s="23"/>
      <c r="W4" s="23"/>
      <c r="X4" s="23"/>
      <c r="Y4" s="23"/>
      <c r="Z4" s="23"/>
      <c r="AA4" s="23"/>
      <c r="AB4" s="23"/>
      <c r="AC4" s="23"/>
      <c r="AD4" s="23"/>
      <c r="AE4" s="23"/>
      <c r="AF4" s="23"/>
      <c r="AG4" s="23"/>
      <c r="AH4" s="23"/>
      <c r="AI4" s="23"/>
      <c r="AJ4" s="23"/>
      <c r="AK4" s="23"/>
    </row>
    <row r="5" spans="1:37" s="24" customFormat="1" ht="12" customHeight="1" thickBot="1" x14ac:dyDescent="0.2">
      <c r="A5" s="29"/>
      <c r="B5" s="29"/>
      <c r="C5" s="29"/>
      <c r="D5" s="19"/>
      <c r="E5" s="23"/>
      <c r="F5" s="34"/>
      <c r="G5" s="35"/>
      <c r="H5" s="35"/>
      <c r="I5" s="35"/>
      <c r="J5" s="35"/>
      <c r="K5" s="35"/>
      <c r="L5" s="35"/>
      <c r="M5" s="35"/>
      <c r="N5" s="35"/>
      <c r="O5" s="35"/>
      <c r="P5" s="35"/>
      <c r="Q5" s="35"/>
      <c r="R5" s="33"/>
      <c r="S5" s="23"/>
      <c r="T5" s="23">
        <v>1</v>
      </c>
      <c r="U5" s="23"/>
      <c r="V5" s="23"/>
      <c r="W5" s="23"/>
      <c r="X5" s="23"/>
      <c r="Y5" s="23"/>
      <c r="Z5" s="23"/>
      <c r="AA5" s="23"/>
      <c r="AB5" s="23"/>
      <c r="AC5" s="23"/>
      <c r="AD5" s="23"/>
      <c r="AE5" s="23"/>
      <c r="AF5" s="23"/>
      <c r="AG5" s="23"/>
      <c r="AH5" s="23"/>
      <c r="AI5" s="23"/>
      <c r="AJ5" s="23"/>
      <c r="AK5" s="23"/>
    </row>
    <row r="6" spans="1:37" s="24" customFormat="1" ht="16" customHeight="1" thickBot="1" x14ac:dyDescent="0.2">
      <c r="A6" s="36" t="s">
        <v>166</v>
      </c>
      <c r="B6" s="37"/>
      <c r="C6" s="38"/>
      <c r="D6" s="39"/>
      <c r="E6" s="38"/>
      <c r="F6" s="40"/>
      <c r="G6" s="41"/>
      <c r="H6" s="40"/>
      <c r="I6" s="40"/>
      <c r="J6" s="40"/>
      <c r="K6" s="40"/>
      <c r="L6" s="40"/>
      <c r="M6" s="40"/>
      <c r="N6" s="40"/>
      <c r="O6" s="40"/>
      <c r="P6" s="40"/>
      <c r="Q6" s="40"/>
      <c r="R6" s="33"/>
      <c r="S6" s="23"/>
      <c r="T6" s="23"/>
      <c r="U6" s="23"/>
      <c r="V6" s="23"/>
      <c r="W6" s="23"/>
      <c r="X6" s="23"/>
      <c r="Y6" s="23"/>
      <c r="Z6" s="23"/>
      <c r="AA6" s="23"/>
      <c r="AB6" s="23"/>
      <c r="AC6" s="23"/>
      <c r="AD6" s="23"/>
      <c r="AE6" s="23"/>
      <c r="AF6" s="23"/>
      <c r="AG6" s="23"/>
      <c r="AH6" s="23"/>
      <c r="AI6" s="23"/>
      <c r="AJ6" s="23"/>
      <c r="AK6" s="23"/>
    </row>
    <row r="7" spans="1:37" s="50" customFormat="1" ht="33.75" customHeight="1" x14ac:dyDescent="0.15">
      <c r="A7" s="42"/>
      <c r="B7" s="43"/>
      <c r="C7" s="44"/>
      <c r="D7" s="45"/>
      <c r="E7" s="46" t="s">
        <v>167</v>
      </c>
      <c r="F7" s="47" t="s">
        <v>140</v>
      </c>
      <c r="G7" s="20" t="s">
        <v>141</v>
      </c>
      <c r="H7" s="20" t="s">
        <v>142</v>
      </c>
      <c r="I7" s="20" t="s">
        <v>143</v>
      </c>
      <c r="J7" s="20" t="s">
        <v>144</v>
      </c>
      <c r="K7" s="20" t="s">
        <v>145</v>
      </c>
      <c r="L7" s="20" t="s">
        <v>146</v>
      </c>
      <c r="M7" s="20" t="s">
        <v>147</v>
      </c>
      <c r="N7" s="20" t="s">
        <v>148</v>
      </c>
      <c r="O7" s="20" t="s">
        <v>149</v>
      </c>
      <c r="P7" s="22" t="s">
        <v>150</v>
      </c>
      <c r="Q7" s="22" t="s">
        <v>151</v>
      </c>
      <c r="R7" s="48"/>
      <c r="S7" s="48"/>
      <c r="T7" s="48"/>
      <c r="U7" s="49"/>
      <c r="V7" s="49"/>
      <c r="W7" s="49"/>
      <c r="X7" s="49"/>
      <c r="Y7" s="49"/>
      <c r="Z7" s="49"/>
      <c r="AA7" s="49"/>
      <c r="AB7" s="49"/>
      <c r="AC7" s="49"/>
      <c r="AD7" s="49"/>
      <c r="AE7" s="49"/>
      <c r="AF7" s="49"/>
      <c r="AG7" s="49"/>
      <c r="AH7" s="49"/>
      <c r="AI7" s="49"/>
      <c r="AJ7" s="49"/>
      <c r="AK7" s="49"/>
    </row>
    <row r="8" spans="1:37" s="24" customFormat="1" ht="17" customHeight="1" x14ac:dyDescent="0.15">
      <c r="A8" s="51" t="s">
        <v>168</v>
      </c>
      <c r="B8" s="52">
        <v>200000</v>
      </c>
      <c r="C8" s="53"/>
      <c r="D8" s="54">
        <v>200000</v>
      </c>
      <c r="E8" s="55" t="s">
        <v>169</v>
      </c>
      <c r="F8" s="56">
        <v>28076</v>
      </c>
      <c r="G8" s="57">
        <v>1462945</v>
      </c>
      <c r="H8" s="57">
        <v>25884030</v>
      </c>
      <c r="I8" s="57">
        <v>45395532</v>
      </c>
      <c r="J8" s="57">
        <v>49157496</v>
      </c>
      <c r="K8" s="57">
        <v>211147166</v>
      </c>
      <c r="L8" s="57">
        <v>3789520</v>
      </c>
      <c r="M8" s="57">
        <v>6599774</v>
      </c>
      <c r="N8" s="57">
        <v>24644817</v>
      </c>
      <c r="O8" s="57">
        <v>14877940</v>
      </c>
      <c r="P8" s="57">
        <v>433528935</v>
      </c>
      <c r="Q8" s="58">
        <v>816488155</v>
      </c>
      <c r="R8" s="59"/>
      <c r="S8" s="60"/>
      <c r="T8" s="60" t="str">
        <f>A8&amp;" "&amp;FIXED(B8,0,0)</f>
        <v>Under 200,000</v>
      </c>
      <c r="U8" s="23"/>
      <c r="V8" s="23"/>
      <c r="W8" s="23"/>
      <c r="X8" s="23"/>
      <c r="Y8" s="23"/>
      <c r="Z8" s="23"/>
      <c r="AA8" s="23"/>
      <c r="AB8" s="23"/>
      <c r="AC8" s="23"/>
      <c r="AD8" s="23"/>
      <c r="AE8" s="23"/>
      <c r="AF8" s="23"/>
      <c r="AG8" s="23"/>
      <c r="AH8" s="23"/>
      <c r="AI8" s="23"/>
      <c r="AJ8" s="23"/>
      <c r="AK8" s="23"/>
    </row>
    <row r="9" spans="1:37" s="24" customFormat="1" ht="17" customHeight="1" x14ac:dyDescent="0.15">
      <c r="A9" s="51" t="s">
        <v>170</v>
      </c>
      <c r="B9" s="52">
        <v>200000</v>
      </c>
      <c r="C9" s="53" t="s">
        <v>171</v>
      </c>
      <c r="D9" s="54">
        <v>1000000</v>
      </c>
      <c r="E9" s="61" t="s">
        <v>172</v>
      </c>
      <c r="F9" s="62">
        <v>16277</v>
      </c>
      <c r="G9" s="63">
        <v>368986363</v>
      </c>
      <c r="H9" s="63">
        <v>277403530</v>
      </c>
      <c r="I9" s="63">
        <v>40595033</v>
      </c>
      <c r="J9" s="63">
        <v>106319773</v>
      </c>
      <c r="K9" s="63">
        <v>567981556</v>
      </c>
      <c r="L9" s="63">
        <v>13564447</v>
      </c>
      <c r="M9" s="63">
        <v>29410417</v>
      </c>
      <c r="N9" s="63">
        <v>57240339</v>
      </c>
      <c r="O9" s="63">
        <v>30038813</v>
      </c>
      <c r="P9" s="63">
        <v>31374835</v>
      </c>
      <c r="Q9" s="64">
        <v>1522915106</v>
      </c>
      <c r="R9" s="65"/>
      <c r="S9" s="60"/>
      <c r="T9" s="60" t="str">
        <f t="shared" ref="T9:T16" si="0">IFERROR(IF(A9="Between",A9&amp;" "&amp;FIXED(B9,0,0)&amp;" "&amp;C9&amp;" "&amp;FIXED(D9,0,0),A9&amp;" "&amp;FIXED(B9,0,0)),"Invalid Bin")</f>
        <v>Between 200,000 and 1,000,000</v>
      </c>
      <c r="U9" s="23"/>
      <c r="V9" s="23"/>
      <c r="W9" s="23"/>
      <c r="X9" s="23"/>
      <c r="Y9" s="23"/>
      <c r="Z9" s="23"/>
      <c r="AA9" s="23"/>
      <c r="AB9" s="23"/>
      <c r="AC9" s="23"/>
      <c r="AD9" s="23"/>
      <c r="AE9" s="23"/>
      <c r="AF9" s="23"/>
      <c r="AG9" s="23"/>
      <c r="AH9" s="23"/>
      <c r="AI9" s="23"/>
      <c r="AJ9" s="23"/>
      <c r="AK9" s="23"/>
    </row>
    <row r="10" spans="1:37" s="24" customFormat="1" ht="17" customHeight="1" x14ac:dyDescent="0.15">
      <c r="A10" s="51" t="s">
        <v>173</v>
      </c>
      <c r="B10" s="52">
        <v>1000000</v>
      </c>
      <c r="C10" s="53" t="s">
        <v>174</v>
      </c>
      <c r="D10" s="54"/>
      <c r="E10" s="61" t="s">
        <v>175</v>
      </c>
      <c r="F10" s="62">
        <v>72684</v>
      </c>
      <c r="G10" s="63">
        <v>9154377618</v>
      </c>
      <c r="H10" s="63">
        <v>3435230397</v>
      </c>
      <c r="I10" s="63">
        <v>507036668</v>
      </c>
      <c r="J10" s="63">
        <v>1675094141</v>
      </c>
      <c r="K10" s="63">
        <v>4221423375</v>
      </c>
      <c r="L10" s="63">
        <v>282919417</v>
      </c>
      <c r="M10" s="63">
        <v>276208387</v>
      </c>
      <c r="N10" s="63">
        <v>1792677233</v>
      </c>
      <c r="O10" s="63">
        <v>450741961</v>
      </c>
      <c r="P10" s="63">
        <v>19788801</v>
      </c>
      <c r="Q10" s="64">
        <v>21815497998</v>
      </c>
      <c r="R10" s="65"/>
      <c r="S10" s="60"/>
      <c r="T10" s="60" t="str">
        <f t="shared" si="0"/>
        <v>Over 1,000,000</v>
      </c>
      <c r="U10" s="23"/>
      <c r="V10" s="23"/>
      <c r="W10" s="23"/>
      <c r="X10" s="23"/>
      <c r="Y10" s="23"/>
      <c r="Z10" s="23"/>
      <c r="AA10" s="23"/>
      <c r="AB10" s="23"/>
      <c r="AC10" s="23"/>
      <c r="AD10" s="23"/>
      <c r="AE10" s="23"/>
      <c r="AF10" s="23"/>
      <c r="AG10" s="23"/>
      <c r="AH10" s="23"/>
      <c r="AI10" s="23"/>
      <c r="AJ10" s="23"/>
      <c r="AK10" s="23"/>
    </row>
    <row r="11" spans="1:37" s="24" customFormat="1" ht="17" hidden="1" customHeight="1" x14ac:dyDescent="0.15">
      <c r="A11" s="51" t="s">
        <v>174</v>
      </c>
      <c r="B11" s="52" t="s">
        <v>174</v>
      </c>
      <c r="C11" s="53" t="s">
        <v>174</v>
      </c>
      <c r="D11" s="54"/>
      <c r="E11" s="66" t="s">
        <v>176</v>
      </c>
      <c r="F11" s="62" t="s">
        <v>174</v>
      </c>
      <c r="G11" s="67" t="s">
        <v>174</v>
      </c>
      <c r="H11" s="67" t="s">
        <v>174</v>
      </c>
      <c r="I11" s="67" t="s">
        <v>174</v>
      </c>
      <c r="J11" s="67" t="s">
        <v>174</v>
      </c>
      <c r="K11" s="67" t="s">
        <v>174</v>
      </c>
      <c r="L11" s="67" t="s">
        <v>174</v>
      </c>
      <c r="M11" s="67" t="s">
        <v>174</v>
      </c>
      <c r="N11" s="67" t="s">
        <v>174</v>
      </c>
      <c r="O11" s="67" t="s">
        <v>174</v>
      </c>
      <c r="P11" s="67" t="s">
        <v>174</v>
      </c>
      <c r="Q11" s="68" t="s">
        <v>174</v>
      </c>
      <c r="R11" s="65"/>
      <c r="S11" s="60"/>
      <c r="T11" s="60" t="str">
        <f t="shared" si="0"/>
        <v>Invalid Bin</v>
      </c>
      <c r="U11" s="23"/>
      <c r="V11" s="23"/>
      <c r="W11" s="23"/>
      <c r="X11" s="23"/>
      <c r="Y11" s="23"/>
      <c r="Z11" s="23"/>
      <c r="AA11" s="23"/>
      <c r="AB11" s="23"/>
      <c r="AC11" s="23"/>
      <c r="AD11" s="23"/>
      <c r="AE11" s="23"/>
      <c r="AF11" s="23"/>
      <c r="AG11" s="23"/>
      <c r="AH11" s="23"/>
      <c r="AI11" s="23"/>
      <c r="AJ11" s="23"/>
      <c r="AK11" s="23"/>
    </row>
    <row r="12" spans="1:37" s="24" customFormat="1" ht="17" hidden="1" customHeight="1" x14ac:dyDescent="0.15">
      <c r="A12" s="51" t="s">
        <v>174</v>
      </c>
      <c r="B12" s="52" t="s">
        <v>174</v>
      </c>
      <c r="C12" s="53" t="s">
        <v>174</v>
      </c>
      <c r="D12" s="54"/>
      <c r="E12" s="66" t="s">
        <v>176</v>
      </c>
      <c r="F12" s="62" t="s">
        <v>174</v>
      </c>
      <c r="G12" s="67" t="s">
        <v>174</v>
      </c>
      <c r="H12" s="67" t="s">
        <v>174</v>
      </c>
      <c r="I12" s="67" t="s">
        <v>174</v>
      </c>
      <c r="J12" s="67" t="s">
        <v>174</v>
      </c>
      <c r="K12" s="67" t="s">
        <v>174</v>
      </c>
      <c r="L12" s="67" t="s">
        <v>174</v>
      </c>
      <c r="M12" s="67" t="s">
        <v>174</v>
      </c>
      <c r="N12" s="67" t="s">
        <v>174</v>
      </c>
      <c r="O12" s="67" t="s">
        <v>174</v>
      </c>
      <c r="P12" s="67" t="s">
        <v>174</v>
      </c>
      <c r="Q12" s="68" t="s">
        <v>174</v>
      </c>
      <c r="R12" s="65"/>
      <c r="S12" s="60"/>
      <c r="T12" s="60" t="str">
        <f t="shared" si="0"/>
        <v>Invalid Bin</v>
      </c>
      <c r="U12" s="23"/>
      <c r="V12" s="23"/>
      <c r="W12" s="23"/>
      <c r="X12" s="23"/>
      <c r="Y12" s="23"/>
      <c r="Z12" s="23"/>
      <c r="AA12" s="23"/>
      <c r="AB12" s="23"/>
      <c r="AC12" s="23"/>
      <c r="AD12" s="23"/>
      <c r="AE12" s="23"/>
      <c r="AF12" s="23"/>
      <c r="AG12" s="23"/>
      <c r="AH12" s="23"/>
      <c r="AI12" s="23"/>
      <c r="AJ12" s="23"/>
      <c r="AK12" s="23"/>
    </row>
    <row r="13" spans="1:37" s="24" customFormat="1" ht="17" hidden="1" customHeight="1" x14ac:dyDescent="0.15">
      <c r="A13" s="51" t="s">
        <v>174</v>
      </c>
      <c r="B13" s="52" t="s">
        <v>174</v>
      </c>
      <c r="C13" s="53" t="s">
        <v>174</v>
      </c>
      <c r="D13" s="54"/>
      <c r="E13" s="66" t="s">
        <v>176</v>
      </c>
      <c r="F13" s="62" t="s">
        <v>174</v>
      </c>
      <c r="G13" s="67" t="s">
        <v>174</v>
      </c>
      <c r="H13" s="67" t="s">
        <v>174</v>
      </c>
      <c r="I13" s="67" t="s">
        <v>174</v>
      </c>
      <c r="J13" s="67" t="s">
        <v>174</v>
      </c>
      <c r="K13" s="67" t="s">
        <v>174</v>
      </c>
      <c r="L13" s="67" t="s">
        <v>174</v>
      </c>
      <c r="M13" s="67" t="s">
        <v>174</v>
      </c>
      <c r="N13" s="67" t="s">
        <v>174</v>
      </c>
      <c r="O13" s="67" t="s">
        <v>174</v>
      </c>
      <c r="P13" s="67" t="s">
        <v>174</v>
      </c>
      <c r="Q13" s="68" t="s">
        <v>174</v>
      </c>
      <c r="R13" s="65"/>
      <c r="S13" s="60"/>
      <c r="T13" s="60" t="str">
        <f t="shared" si="0"/>
        <v>Invalid Bin</v>
      </c>
      <c r="U13" s="23"/>
      <c r="V13" s="23"/>
      <c r="W13" s="23"/>
      <c r="X13" s="23"/>
      <c r="Y13" s="23"/>
      <c r="Z13" s="23"/>
      <c r="AA13" s="23"/>
      <c r="AB13" s="23"/>
      <c r="AC13" s="23"/>
      <c r="AD13" s="23"/>
      <c r="AE13" s="23"/>
      <c r="AF13" s="23"/>
      <c r="AG13" s="23"/>
      <c r="AH13" s="23"/>
      <c r="AI13" s="23"/>
      <c r="AJ13" s="23"/>
      <c r="AK13" s="23"/>
    </row>
    <row r="14" spans="1:37" s="24" customFormat="1" ht="17" hidden="1" customHeight="1" x14ac:dyDescent="0.15">
      <c r="A14" s="51" t="s">
        <v>174</v>
      </c>
      <c r="B14" s="52" t="s">
        <v>174</v>
      </c>
      <c r="C14" s="53" t="s">
        <v>174</v>
      </c>
      <c r="D14" s="54"/>
      <c r="E14" s="66" t="s">
        <v>176</v>
      </c>
      <c r="F14" s="62" t="s">
        <v>174</v>
      </c>
      <c r="G14" s="67" t="s">
        <v>174</v>
      </c>
      <c r="H14" s="67" t="s">
        <v>174</v>
      </c>
      <c r="I14" s="67" t="s">
        <v>174</v>
      </c>
      <c r="J14" s="67" t="s">
        <v>174</v>
      </c>
      <c r="K14" s="67" t="s">
        <v>174</v>
      </c>
      <c r="L14" s="67" t="s">
        <v>174</v>
      </c>
      <c r="M14" s="67" t="s">
        <v>174</v>
      </c>
      <c r="N14" s="67" t="s">
        <v>174</v>
      </c>
      <c r="O14" s="67" t="s">
        <v>174</v>
      </c>
      <c r="P14" s="67" t="s">
        <v>174</v>
      </c>
      <c r="Q14" s="68" t="s">
        <v>174</v>
      </c>
      <c r="R14" s="65"/>
      <c r="S14" s="60"/>
      <c r="T14" s="60" t="str">
        <f t="shared" si="0"/>
        <v>Invalid Bin</v>
      </c>
      <c r="U14" s="23"/>
      <c r="V14" s="23"/>
      <c r="W14" s="23"/>
      <c r="X14" s="23"/>
      <c r="Y14" s="23"/>
      <c r="Z14" s="23"/>
      <c r="AA14" s="23"/>
      <c r="AB14" s="23"/>
      <c r="AC14" s="23"/>
      <c r="AD14" s="23"/>
      <c r="AE14" s="23"/>
      <c r="AF14" s="23"/>
      <c r="AG14" s="23"/>
      <c r="AH14" s="23"/>
      <c r="AI14" s="23"/>
      <c r="AJ14" s="23"/>
      <c r="AK14" s="23"/>
    </row>
    <row r="15" spans="1:37" s="24" customFormat="1" ht="17" hidden="1" customHeight="1" x14ac:dyDescent="0.15">
      <c r="A15" s="51" t="s">
        <v>174</v>
      </c>
      <c r="B15" s="52" t="s">
        <v>174</v>
      </c>
      <c r="C15" s="53" t="s">
        <v>174</v>
      </c>
      <c r="D15" s="54"/>
      <c r="E15" s="66" t="s">
        <v>176</v>
      </c>
      <c r="F15" s="62" t="s">
        <v>174</v>
      </c>
      <c r="G15" s="67" t="s">
        <v>174</v>
      </c>
      <c r="H15" s="67" t="s">
        <v>174</v>
      </c>
      <c r="I15" s="67" t="s">
        <v>174</v>
      </c>
      <c r="J15" s="67" t="s">
        <v>174</v>
      </c>
      <c r="K15" s="67" t="s">
        <v>174</v>
      </c>
      <c r="L15" s="67" t="s">
        <v>174</v>
      </c>
      <c r="M15" s="67" t="s">
        <v>174</v>
      </c>
      <c r="N15" s="67" t="s">
        <v>174</v>
      </c>
      <c r="O15" s="67" t="s">
        <v>174</v>
      </c>
      <c r="P15" s="67" t="s">
        <v>174</v>
      </c>
      <c r="Q15" s="68" t="s">
        <v>174</v>
      </c>
      <c r="R15" s="65"/>
      <c r="S15" s="60"/>
      <c r="T15" s="60" t="str">
        <f t="shared" si="0"/>
        <v>Invalid Bin</v>
      </c>
      <c r="U15" s="23"/>
      <c r="V15" s="23"/>
      <c r="W15" s="23"/>
      <c r="X15" s="23"/>
      <c r="Y15" s="23"/>
      <c r="Z15" s="23"/>
      <c r="AA15" s="23"/>
      <c r="AB15" s="23"/>
      <c r="AC15" s="23"/>
      <c r="AD15" s="23"/>
      <c r="AE15" s="23"/>
      <c r="AF15" s="23"/>
      <c r="AG15" s="23"/>
      <c r="AH15" s="23"/>
      <c r="AI15" s="23"/>
      <c r="AJ15" s="23"/>
      <c r="AK15" s="23"/>
    </row>
    <row r="16" spans="1:37" s="24" customFormat="1" ht="20" hidden="1" customHeight="1" thickBot="1" x14ac:dyDescent="0.2">
      <c r="A16" s="69" t="s">
        <v>174</v>
      </c>
      <c r="B16" s="70" t="s">
        <v>174</v>
      </c>
      <c r="C16" s="71" t="s">
        <v>174</v>
      </c>
      <c r="D16" s="72"/>
      <c r="E16" s="73" t="s">
        <v>176</v>
      </c>
      <c r="F16" s="74" t="s">
        <v>174</v>
      </c>
      <c r="G16" s="75" t="s">
        <v>174</v>
      </c>
      <c r="H16" s="75" t="s">
        <v>174</v>
      </c>
      <c r="I16" s="75" t="s">
        <v>174</v>
      </c>
      <c r="J16" s="75" t="s">
        <v>174</v>
      </c>
      <c r="K16" s="75" t="s">
        <v>174</v>
      </c>
      <c r="L16" s="75" t="s">
        <v>174</v>
      </c>
      <c r="M16" s="75" t="s">
        <v>174</v>
      </c>
      <c r="N16" s="75" t="s">
        <v>174</v>
      </c>
      <c r="O16" s="75" t="s">
        <v>174</v>
      </c>
      <c r="P16" s="75" t="s">
        <v>174</v>
      </c>
      <c r="Q16" s="76" t="s">
        <v>174</v>
      </c>
      <c r="R16" s="65"/>
      <c r="S16" s="60"/>
      <c r="T16" s="60" t="str">
        <f t="shared" si="0"/>
        <v>Invalid Bin</v>
      </c>
      <c r="U16" s="23"/>
      <c r="V16" s="23"/>
      <c r="W16" s="23"/>
      <c r="X16" s="23"/>
      <c r="Y16" s="23"/>
      <c r="Z16" s="23"/>
      <c r="AA16" s="23"/>
      <c r="AB16" s="23"/>
      <c r="AC16" s="23"/>
      <c r="AD16" s="23"/>
      <c r="AE16" s="23"/>
      <c r="AF16" s="23"/>
      <c r="AG16" s="23"/>
      <c r="AH16" s="23"/>
      <c r="AI16" s="23"/>
      <c r="AJ16" s="23"/>
      <c r="AK16" s="23"/>
    </row>
    <row r="17" spans="1:37" s="24" customFormat="1" ht="11.25" customHeight="1" x14ac:dyDescent="0.15">
      <c r="A17" s="77"/>
      <c r="B17" s="78"/>
      <c r="C17" s="79"/>
      <c r="D17" s="80"/>
      <c r="E17" s="81"/>
      <c r="F17" s="82" t="s">
        <v>177</v>
      </c>
      <c r="G17" s="32" t="s">
        <v>178</v>
      </c>
      <c r="H17" s="32" t="s">
        <v>179</v>
      </c>
      <c r="I17" s="32" t="s">
        <v>180</v>
      </c>
      <c r="J17" s="32" t="s">
        <v>181</v>
      </c>
      <c r="K17" s="32" t="s">
        <v>182</v>
      </c>
      <c r="L17" s="32" t="s">
        <v>183</v>
      </c>
      <c r="M17" s="32" t="s">
        <v>160</v>
      </c>
      <c r="N17" s="32" t="s">
        <v>184</v>
      </c>
      <c r="O17" s="32" t="s">
        <v>162</v>
      </c>
      <c r="P17" s="32" t="s">
        <v>185</v>
      </c>
      <c r="Q17" s="83"/>
      <c r="R17" s="33"/>
      <c r="S17" s="23"/>
      <c r="T17" s="23"/>
      <c r="U17" s="23"/>
      <c r="V17" s="23"/>
      <c r="W17" s="23"/>
      <c r="X17" s="23"/>
      <c r="Y17" s="23"/>
      <c r="Z17" s="23"/>
      <c r="AA17" s="23"/>
      <c r="AB17" s="23"/>
      <c r="AC17" s="23"/>
      <c r="AD17" s="23"/>
      <c r="AE17" s="23"/>
      <c r="AF17" s="23"/>
      <c r="AG17" s="23"/>
      <c r="AH17" s="23"/>
      <c r="AI17" s="23"/>
      <c r="AJ17" s="23"/>
      <c r="AK17" s="23"/>
    </row>
    <row r="18" spans="1:37" s="24" customFormat="1" ht="11.25" customHeight="1" thickBot="1" x14ac:dyDescent="0.2">
      <c r="A18" s="84"/>
      <c r="B18" s="85"/>
      <c r="C18" s="86"/>
      <c r="D18" s="87"/>
      <c r="E18" s="88"/>
      <c r="F18" s="89"/>
      <c r="G18" s="90">
        <v>1462945</v>
      </c>
      <c r="H18" s="90">
        <v>25884030</v>
      </c>
      <c r="I18" s="90">
        <v>45395532</v>
      </c>
      <c r="J18" s="90">
        <v>49157496</v>
      </c>
      <c r="K18" s="90">
        <v>211147166</v>
      </c>
      <c r="L18" s="90">
        <v>3789520</v>
      </c>
      <c r="M18" s="90">
        <v>6599774</v>
      </c>
      <c r="N18" s="90">
        <v>24644817</v>
      </c>
      <c r="O18" s="90">
        <v>14877940</v>
      </c>
      <c r="P18" s="90">
        <v>433528935</v>
      </c>
      <c r="Q18" s="90">
        <v>816488155</v>
      </c>
      <c r="R18" s="33"/>
      <c r="S18" s="23"/>
      <c r="T18" s="23"/>
      <c r="U18" s="23"/>
      <c r="V18" s="23"/>
      <c r="W18" s="23"/>
      <c r="X18" s="23"/>
      <c r="Y18" s="23"/>
      <c r="Z18" s="23"/>
      <c r="AA18" s="23"/>
      <c r="AB18" s="23"/>
      <c r="AC18" s="23"/>
      <c r="AD18" s="23"/>
      <c r="AE18" s="23"/>
      <c r="AF18" s="23"/>
      <c r="AG18" s="23"/>
      <c r="AH18" s="23"/>
      <c r="AI18" s="23"/>
      <c r="AJ18" s="23"/>
      <c r="AK18" s="23"/>
    </row>
    <row r="19" spans="1:37" s="24" customFormat="1" ht="259.5" customHeight="1" x14ac:dyDescent="0.15">
      <c r="A19" s="91"/>
      <c r="B19" s="92"/>
      <c r="C19" s="23"/>
      <c r="D19" s="23"/>
      <c r="E19" s="23"/>
      <c r="F19" s="93">
        <v>0</v>
      </c>
      <c r="G19" s="94" t="s">
        <v>186</v>
      </c>
      <c r="H19" s="94"/>
      <c r="I19" s="95"/>
      <c r="J19" s="95"/>
      <c r="K19" s="95"/>
      <c r="L19" s="95"/>
      <c r="M19" s="95"/>
      <c r="N19" s="95"/>
      <c r="O19" s="95"/>
      <c r="P19" s="95"/>
      <c r="Q19" s="95"/>
      <c r="R19" s="33"/>
      <c r="S19" s="23"/>
      <c r="T19" s="23"/>
      <c r="U19" s="23"/>
      <c r="V19" s="23"/>
      <c r="W19" s="23"/>
      <c r="X19" s="23"/>
      <c r="Y19" s="23"/>
      <c r="Z19" s="23"/>
      <c r="AA19" s="23"/>
      <c r="AB19" s="23"/>
      <c r="AC19" s="23"/>
      <c r="AD19" s="23"/>
      <c r="AE19" s="23"/>
      <c r="AF19" s="23"/>
      <c r="AG19" s="23"/>
      <c r="AH19" s="23"/>
      <c r="AI19" s="23"/>
      <c r="AJ19" s="23"/>
      <c r="AK19" s="23"/>
    </row>
    <row r="20" spans="1:37" s="24" customFormat="1" ht="11.25" customHeight="1" thickBot="1" x14ac:dyDescent="0.2">
      <c r="A20" s="91"/>
      <c r="B20" s="92"/>
      <c r="C20" s="23"/>
      <c r="D20" s="23"/>
      <c r="E20" s="23"/>
      <c r="F20" s="93"/>
      <c r="G20" s="95"/>
      <c r="H20" s="95"/>
      <c r="I20" s="95"/>
      <c r="J20" s="95"/>
      <c r="K20" s="95"/>
      <c r="L20" s="95"/>
      <c r="M20" s="95"/>
      <c r="N20" s="95"/>
      <c r="O20" s="95"/>
      <c r="P20" s="95"/>
      <c r="Q20" s="95"/>
      <c r="R20" s="33"/>
      <c r="S20" s="23"/>
      <c r="T20" s="23"/>
      <c r="U20" s="23"/>
      <c r="V20" s="23"/>
      <c r="W20" s="23"/>
      <c r="X20" s="23"/>
      <c r="Y20" s="23"/>
      <c r="Z20" s="23"/>
      <c r="AA20" s="23"/>
      <c r="AB20" s="23"/>
      <c r="AC20" s="23"/>
      <c r="AD20" s="23"/>
      <c r="AE20" s="23"/>
      <c r="AF20" s="23"/>
      <c r="AG20" s="23"/>
      <c r="AH20" s="23"/>
      <c r="AI20" s="23"/>
      <c r="AJ20" s="23"/>
      <c r="AK20" s="23"/>
    </row>
    <row r="21" spans="1:37" s="24" customFormat="1" ht="16" customHeight="1" thickBot="1" x14ac:dyDescent="0.2">
      <c r="A21" s="96" t="s">
        <v>187</v>
      </c>
      <c r="B21" s="97"/>
      <c r="C21" s="98"/>
      <c r="D21" s="98"/>
      <c r="E21" s="98"/>
      <c r="F21" s="99"/>
      <c r="G21" s="100"/>
      <c r="H21" s="100"/>
      <c r="I21" s="100"/>
      <c r="J21" s="100"/>
      <c r="K21" s="100"/>
      <c r="L21" s="100"/>
      <c r="M21" s="100"/>
      <c r="N21" s="100"/>
      <c r="O21" s="100"/>
      <c r="P21" s="100"/>
      <c r="Q21" s="100"/>
      <c r="R21" s="33"/>
      <c r="S21" s="23"/>
      <c r="T21" s="23"/>
      <c r="U21" s="23"/>
      <c r="V21" s="23"/>
      <c r="W21" s="23"/>
      <c r="X21" s="23"/>
      <c r="Y21" s="23"/>
      <c r="Z21" s="23"/>
      <c r="AA21" s="23"/>
      <c r="AB21" s="23"/>
      <c r="AC21" s="23"/>
      <c r="AD21" s="23"/>
      <c r="AE21" s="23"/>
      <c r="AF21" s="23"/>
      <c r="AG21" s="23"/>
      <c r="AH21" s="23"/>
      <c r="AI21" s="23"/>
      <c r="AJ21" s="23"/>
      <c r="AK21" s="23"/>
    </row>
    <row r="22" spans="1:37" s="50" customFormat="1" ht="49" thickTop="1" x14ac:dyDescent="0.15">
      <c r="A22" s="101" t="s">
        <v>188</v>
      </c>
      <c r="B22" s="102" t="s">
        <v>189</v>
      </c>
      <c r="C22" s="103" t="s">
        <v>190</v>
      </c>
      <c r="D22" s="104" t="s">
        <v>167</v>
      </c>
      <c r="E22" s="105" t="s">
        <v>191</v>
      </c>
      <c r="F22" s="47" t="s">
        <v>140</v>
      </c>
      <c r="G22" s="47" t="s">
        <v>141</v>
      </c>
      <c r="H22" s="47" t="s">
        <v>142</v>
      </c>
      <c r="I22" s="47" t="s">
        <v>143</v>
      </c>
      <c r="J22" s="47" t="s">
        <v>144</v>
      </c>
      <c r="K22" s="47" t="s">
        <v>145</v>
      </c>
      <c r="L22" s="47" t="s">
        <v>146</v>
      </c>
      <c r="M22" s="47" t="s">
        <v>147</v>
      </c>
      <c r="N22" s="47" t="s">
        <v>192</v>
      </c>
      <c r="O22" s="47" t="s">
        <v>149</v>
      </c>
      <c r="P22" s="47" t="s">
        <v>150</v>
      </c>
      <c r="Q22" s="47" t="s">
        <v>151</v>
      </c>
      <c r="R22" s="106" t="s">
        <v>376</v>
      </c>
      <c r="S22" s="107" t="s">
        <v>375</v>
      </c>
      <c r="T22" s="49"/>
      <c r="U22" s="49"/>
      <c r="V22" s="49" t="s">
        <v>193</v>
      </c>
      <c r="W22" s="49" t="s">
        <v>194</v>
      </c>
      <c r="X22" s="49"/>
      <c r="Y22" s="49"/>
      <c r="Z22" s="49"/>
      <c r="AA22" s="49"/>
      <c r="AB22" s="49"/>
      <c r="AC22" s="49"/>
      <c r="AD22" s="49"/>
      <c r="AE22" s="49"/>
      <c r="AF22" s="49"/>
      <c r="AG22" s="49"/>
      <c r="AH22" s="49"/>
      <c r="AI22" s="49"/>
      <c r="AJ22" s="49"/>
      <c r="AK22" s="49"/>
    </row>
    <row r="23" spans="1:37" s="50" customFormat="1" ht="11" x14ac:dyDescent="0.15">
      <c r="A23" s="108" t="s">
        <v>195</v>
      </c>
      <c r="B23" s="109" t="s">
        <v>196</v>
      </c>
      <c r="C23" s="110" t="s">
        <v>197</v>
      </c>
      <c r="D23" s="111"/>
      <c r="E23" s="112"/>
      <c r="F23" s="113">
        <v>71</v>
      </c>
      <c r="G23" s="114">
        <v>0</v>
      </c>
      <c r="H23" s="114">
        <v>0</v>
      </c>
      <c r="I23" s="114">
        <v>0</v>
      </c>
      <c r="J23" s="114">
        <v>0</v>
      </c>
      <c r="K23" s="114">
        <v>0</v>
      </c>
      <c r="L23" s="114">
        <v>0</v>
      </c>
      <c r="M23" s="114">
        <v>0</v>
      </c>
      <c r="N23" s="114">
        <v>0</v>
      </c>
      <c r="O23" s="114">
        <v>0</v>
      </c>
      <c r="P23" s="114">
        <v>689109</v>
      </c>
      <c r="Q23" s="115">
        <v>689109</v>
      </c>
      <c r="R23" s="116">
        <v>4045069</v>
      </c>
      <c r="S23" s="117">
        <v>3639445</v>
      </c>
      <c r="T23" s="49"/>
      <c r="U23" s="49"/>
      <c r="V23" s="118">
        <f>(Table3[[#This Row],[Total]]+0.95*Table3[[#This Row],[Operating Costs From https://www.transit.dot.gov/ntd/data-product/2021-operating-expenses]])/Table3[[#This Row],[VMT from https://www.transit.dot.gov/ntd/data-product/2021-metrics]]</f>
        <v>1.2452240794956373</v>
      </c>
      <c r="W23" s="118">
        <f>V23/1.6</f>
        <v>0.77826504968477328</v>
      </c>
      <c r="X23" s="110" t="s">
        <v>197</v>
      </c>
      <c r="Y23" s="49"/>
      <c r="Z23" s="49"/>
      <c r="AA23" s="49"/>
      <c r="AB23" s="49"/>
      <c r="AC23" s="49"/>
      <c r="AD23" s="49"/>
      <c r="AE23" s="49"/>
      <c r="AF23" s="49"/>
      <c r="AG23" s="49"/>
      <c r="AH23" s="49"/>
      <c r="AI23" s="49"/>
      <c r="AJ23" s="49"/>
      <c r="AK23" s="49"/>
    </row>
    <row r="24" spans="1:37" s="24" customFormat="1" ht="11.25" customHeight="1" x14ac:dyDescent="0.15">
      <c r="A24" s="119" t="s">
        <v>195</v>
      </c>
      <c r="B24" s="120" t="s">
        <v>198</v>
      </c>
      <c r="C24" s="110" t="s">
        <v>199</v>
      </c>
      <c r="D24" s="121"/>
      <c r="E24" s="122"/>
      <c r="F24" s="113">
        <v>0</v>
      </c>
      <c r="G24" s="114">
        <v>0</v>
      </c>
      <c r="H24" s="114">
        <v>0</v>
      </c>
      <c r="I24" s="114">
        <v>0</v>
      </c>
      <c r="J24" s="114">
        <v>0</v>
      </c>
      <c r="K24" s="114">
        <v>0</v>
      </c>
      <c r="L24" s="114">
        <v>0</v>
      </c>
      <c r="M24" s="114">
        <v>0</v>
      </c>
      <c r="N24" s="114">
        <v>0</v>
      </c>
      <c r="O24" s="114">
        <v>0</v>
      </c>
      <c r="P24" s="114">
        <v>0</v>
      </c>
      <c r="Q24" s="115">
        <v>0</v>
      </c>
      <c r="R24" s="114">
        <v>3269377</v>
      </c>
      <c r="S24" s="117">
        <v>0</v>
      </c>
      <c r="T24" s="23"/>
      <c r="U24" s="23"/>
      <c r="V24" s="118" t="e">
        <f>(Table3[[#This Row],[Total]]+0.95*Table3[[#This Row],[Operating Costs From https://www.transit.dot.gov/ntd/data-product/2021-operating-expenses]])/Table3[[#This Row],[VMT from https://www.transit.dot.gov/ntd/data-product/2021-metrics]]</f>
        <v>#DIV/0!</v>
      </c>
      <c r="W24" s="118" t="e">
        <f t="shared" ref="W24:W55" si="1">V24/1.6</f>
        <v>#DIV/0!</v>
      </c>
      <c r="X24" s="110" t="s">
        <v>199</v>
      </c>
      <c r="Y24" s="23"/>
      <c r="Z24" s="23"/>
      <c r="AA24" s="23"/>
      <c r="AB24" s="23"/>
      <c r="AC24" s="23"/>
      <c r="AD24" s="23"/>
      <c r="AE24" s="23"/>
      <c r="AF24" s="23"/>
      <c r="AG24" s="23"/>
      <c r="AH24" s="23"/>
      <c r="AI24" s="23"/>
      <c r="AJ24" s="23"/>
      <c r="AK24" s="23"/>
    </row>
    <row r="25" spans="1:37" s="24" customFormat="1" ht="11.25" customHeight="1" x14ac:dyDescent="0.15">
      <c r="A25" s="119" t="s">
        <v>200</v>
      </c>
      <c r="B25" s="120" t="s">
        <v>196</v>
      </c>
      <c r="C25" s="110" t="s">
        <v>201</v>
      </c>
      <c r="D25" s="121"/>
      <c r="E25" s="122"/>
      <c r="F25" s="113">
        <v>41</v>
      </c>
      <c r="G25" s="114">
        <v>28139321</v>
      </c>
      <c r="H25" s="114">
        <v>483302</v>
      </c>
      <c r="I25" s="114">
        <v>520167</v>
      </c>
      <c r="J25" s="114">
        <v>638876</v>
      </c>
      <c r="K25" s="114">
        <v>2512750</v>
      </c>
      <c r="L25" s="114">
        <v>4902757</v>
      </c>
      <c r="M25" s="114">
        <v>0</v>
      </c>
      <c r="N25" s="114">
        <v>7678956</v>
      </c>
      <c r="O25" s="114">
        <v>0</v>
      </c>
      <c r="P25" s="114">
        <v>0</v>
      </c>
      <c r="Q25" s="115">
        <v>44876129</v>
      </c>
      <c r="R25" s="114">
        <v>40640618</v>
      </c>
      <c r="S25" s="123">
        <v>835578</v>
      </c>
      <c r="T25" s="23"/>
      <c r="U25" s="23"/>
      <c r="V25" s="118">
        <f>(Table3[[#This Row],[Total]]+0.95*Table3[[#This Row],[Operating Costs From https://www.transit.dot.gov/ntd/data-product/2021-operating-expenses]])/Table3[[#This Row],[VMT from https://www.transit.dot.gov/ntd/data-product/2021-metrics]]</f>
        <v>99.912534915950388</v>
      </c>
      <c r="W25" s="118">
        <f t="shared" si="1"/>
        <v>62.445334322468987</v>
      </c>
      <c r="X25" s="110" t="s">
        <v>201</v>
      </c>
      <c r="Y25" s="23"/>
      <c r="Z25" s="23"/>
      <c r="AA25" s="23"/>
      <c r="AB25" s="23"/>
      <c r="AC25" s="23"/>
      <c r="AD25" s="23"/>
      <c r="AE25" s="23"/>
      <c r="AF25" s="23"/>
      <c r="AG25" s="23"/>
      <c r="AH25" s="23"/>
      <c r="AI25" s="23"/>
      <c r="AJ25" s="23"/>
      <c r="AK25" s="23"/>
    </row>
    <row r="26" spans="1:37" s="24" customFormat="1" ht="11.25" customHeight="1" x14ac:dyDescent="0.15">
      <c r="A26" s="119" t="s">
        <v>202</v>
      </c>
      <c r="B26" s="120" t="s">
        <v>196</v>
      </c>
      <c r="C26" s="110" t="s">
        <v>203</v>
      </c>
      <c r="D26" s="121"/>
      <c r="E26" s="122"/>
      <c r="F26" s="113">
        <v>38277</v>
      </c>
      <c r="G26" s="114">
        <v>227891438</v>
      </c>
      <c r="H26" s="114">
        <v>272945389</v>
      </c>
      <c r="I26" s="114">
        <v>174821923</v>
      </c>
      <c r="J26" s="114">
        <v>819269147</v>
      </c>
      <c r="K26" s="114">
        <v>2104911572</v>
      </c>
      <c r="L26" s="114">
        <v>45041312</v>
      </c>
      <c r="M26" s="114">
        <v>79892460</v>
      </c>
      <c r="N26" s="114">
        <v>235553503</v>
      </c>
      <c r="O26" s="114">
        <v>136407738</v>
      </c>
      <c r="P26" s="114">
        <v>213257831</v>
      </c>
      <c r="Q26" s="115">
        <v>4309992313</v>
      </c>
      <c r="R26" s="114">
        <v>20053827220</v>
      </c>
      <c r="S26" s="123">
        <v>1404027843</v>
      </c>
      <c r="T26" s="23"/>
      <c r="U26" s="23"/>
      <c r="V26" s="124">
        <f>(Table3[[#This Row],[Total]]+0.95*Table3[[#This Row],[Operating Costs From https://www.transit.dot.gov/ntd/data-product/2021-operating-expenses]])/Table3[[#This Row],[VMT from https://www.transit.dot.gov/ntd/data-product/2021-metrics]]</f>
        <v>16.638650215143919</v>
      </c>
      <c r="W26" s="118">
        <f t="shared" si="1"/>
        <v>10.399156384464948</v>
      </c>
      <c r="X26" s="110" t="s">
        <v>203</v>
      </c>
      <c r="Y26" s="23"/>
      <c r="Z26" s="23"/>
      <c r="AA26" s="23"/>
      <c r="AB26" s="23"/>
      <c r="AC26" s="23"/>
      <c r="AD26" s="23"/>
      <c r="AE26" s="23"/>
      <c r="AF26" s="23"/>
      <c r="AG26" s="23"/>
      <c r="AH26" s="23"/>
      <c r="AI26" s="23"/>
      <c r="AJ26" s="23"/>
      <c r="AK26" s="23"/>
    </row>
    <row r="27" spans="1:37" s="24" customFormat="1" ht="11.25" customHeight="1" x14ac:dyDescent="0.15">
      <c r="A27" s="119" t="s">
        <v>202</v>
      </c>
      <c r="B27" s="120" t="s">
        <v>198</v>
      </c>
      <c r="C27" s="110" t="s">
        <v>204</v>
      </c>
      <c r="D27" s="121"/>
      <c r="E27" s="122"/>
      <c r="F27" s="113">
        <v>9657</v>
      </c>
      <c r="G27" s="114">
        <v>16733143</v>
      </c>
      <c r="H27" s="114">
        <v>39102406</v>
      </c>
      <c r="I27" s="114">
        <v>11821818</v>
      </c>
      <c r="J27" s="114">
        <v>76511354</v>
      </c>
      <c r="K27" s="114">
        <v>440959533</v>
      </c>
      <c r="L27" s="114">
        <v>2080704</v>
      </c>
      <c r="M27" s="114">
        <v>8301702</v>
      </c>
      <c r="N27" s="114">
        <v>41227124</v>
      </c>
      <c r="O27" s="114">
        <v>25447657</v>
      </c>
      <c r="P27" s="114">
        <v>44889449</v>
      </c>
      <c r="Q27" s="115">
        <v>707074890</v>
      </c>
      <c r="R27" s="114">
        <v>3564208464</v>
      </c>
      <c r="S27" s="123">
        <v>399631082</v>
      </c>
      <c r="T27" s="23"/>
      <c r="U27" s="23"/>
      <c r="V27" s="124">
        <f>(Table3[[#This Row],[Total]]+0.95*Table3[[#This Row],[Operating Costs From https://www.transit.dot.gov/ntd/data-product/2021-operating-expenses]])/Table3[[#This Row],[VMT from https://www.transit.dot.gov/ntd/data-product/2021-metrics]]</f>
        <v>10.242128590988825</v>
      </c>
      <c r="W27" s="118">
        <f t="shared" si="1"/>
        <v>6.401330369368015</v>
      </c>
      <c r="X27" s="110" t="s">
        <v>204</v>
      </c>
      <c r="Y27" s="23"/>
      <c r="Z27" s="23"/>
      <c r="AA27" s="23"/>
      <c r="AB27" s="23"/>
      <c r="AC27" s="23"/>
      <c r="AD27" s="23"/>
      <c r="AE27" s="23"/>
      <c r="AF27" s="23"/>
      <c r="AG27" s="23"/>
      <c r="AH27" s="23"/>
      <c r="AI27" s="23"/>
      <c r="AJ27" s="23"/>
      <c r="AK27" s="23"/>
    </row>
    <row r="28" spans="1:37" s="24" customFormat="1" ht="11.25" customHeight="1" x14ac:dyDescent="0.15">
      <c r="A28" s="119" t="s">
        <v>205</v>
      </c>
      <c r="B28" s="120" t="s">
        <v>196</v>
      </c>
      <c r="C28" s="110" t="s">
        <v>206</v>
      </c>
      <c r="D28" s="121"/>
      <c r="E28" s="122"/>
      <c r="F28" s="113">
        <v>337</v>
      </c>
      <c r="G28" s="114">
        <v>42543699</v>
      </c>
      <c r="H28" s="114">
        <v>1386193</v>
      </c>
      <c r="I28" s="114">
        <v>0</v>
      </c>
      <c r="J28" s="114">
        <v>2806340</v>
      </c>
      <c r="K28" s="114">
        <v>79097855</v>
      </c>
      <c r="L28" s="114">
        <v>30781</v>
      </c>
      <c r="M28" s="114">
        <v>35747</v>
      </c>
      <c r="N28" s="114">
        <v>28105</v>
      </c>
      <c r="O28" s="114">
        <v>245046</v>
      </c>
      <c r="P28" s="114">
        <v>8829737</v>
      </c>
      <c r="Q28" s="115">
        <v>135003503</v>
      </c>
      <c r="R28" s="114">
        <v>267763909</v>
      </c>
      <c r="S28" s="123">
        <v>13577987</v>
      </c>
      <c r="T28" s="23"/>
      <c r="U28" s="23"/>
      <c r="V28" s="124">
        <f>(Table3[[#This Row],[Total]]+0.95*Table3[[#This Row],[Operating Costs From https://www.transit.dot.gov/ntd/data-product/2021-operating-expenses]])/Table3[[#This Row],[VMT from https://www.transit.dot.gov/ntd/data-product/2021-metrics]]</f>
        <v>28.677241814268932</v>
      </c>
      <c r="W28" s="118">
        <f t="shared" si="1"/>
        <v>17.92327613391808</v>
      </c>
      <c r="X28" s="110" t="s">
        <v>206</v>
      </c>
      <c r="Y28" s="23"/>
      <c r="Z28" s="23"/>
      <c r="AA28" s="23"/>
      <c r="AB28" s="23"/>
      <c r="AC28" s="23"/>
      <c r="AD28" s="23"/>
      <c r="AE28" s="23"/>
      <c r="AF28" s="23"/>
      <c r="AG28" s="23"/>
      <c r="AH28" s="23"/>
      <c r="AI28" s="23"/>
      <c r="AJ28" s="23"/>
      <c r="AK28" s="23"/>
    </row>
    <row r="29" spans="1:37" s="24" customFormat="1" ht="11.25" customHeight="1" x14ac:dyDescent="0.15">
      <c r="A29" s="119" t="s">
        <v>205</v>
      </c>
      <c r="B29" s="120" t="s">
        <v>198</v>
      </c>
      <c r="C29" s="110" t="s">
        <v>207</v>
      </c>
      <c r="D29" s="121"/>
      <c r="E29" s="122"/>
      <c r="F29" s="113">
        <v>0</v>
      </c>
      <c r="G29" s="114">
        <v>21635072</v>
      </c>
      <c r="H29" s="114">
        <v>4307032</v>
      </c>
      <c r="I29" s="114">
        <v>0</v>
      </c>
      <c r="J29" s="114">
        <v>0</v>
      </c>
      <c r="K29" s="114">
        <v>0</v>
      </c>
      <c r="L29" s="114">
        <v>0</v>
      </c>
      <c r="M29" s="114">
        <v>0</v>
      </c>
      <c r="N29" s="114">
        <v>0</v>
      </c>
      <c r="O29" s="114">
        <v>0</v>
      </c>
      <c r="P29" s="114">
        <v>0</v>
      </c>
      <c r="Q29" s="115">
        <v>25942104</v>
      </c>
      <c r="R29" s="114">
        <v>0</v>
      </c>
      <c r="S29" s="123">
        <v>0</v>
      </c>
      <c r="T29" s="23"/>
      <c r="U29" s="23"/>
      <c r="V29" s="118" t="e">
        <f>(Table3[[#This Row],[Total]]+0.95*Table3[[#This Row],[Operating Costs From https://www.transit.dot.gov/ntd/data-product/2021-operating-expenses]])/Table3[[#This Row],[VMT from https://www.transit.dot.gov/ntd/data-product/2021-metrics]]</f>
        <v>#DIV/0!</v>
      </c>
      <c r="W29" s="118" t="e">
        <f t="shared" si="1"/>
        <v>#DIV/0!</v>
      </c>
      <c r="X29" s="110" t="s">
        <v>207</v>
      </c>
      <c r="Y29" s="23"/>
      <c r="Z29" s="23"/>
      <c r="AA29" s="23"/>
      <c r="AB29" s="23"/>
      <c r="AC29" s="23"/>
      <c r="AD29" s="23"/>
      <c r="AE29" s="23"/>
      <c r="AF29" s="23"/>
      <c r="AG29" s="23"/>
      <c r="AH29" s="23"/>
      <c r="AI29" s="23"/>
      <c r="AJ29" s="23"/>
      <c r="AK29" s="23"/>
    </row>
    <row r="30" spans="1:37" s="24" customFormat="1" ht="11.25" customHeight="1" x14ac:dyDescent="0.15">
      <c r="A30" s="119" t="s">
        <v>208</v>
      </c>
      <c r="B30" s="120" t="s">
        <v>196</v>
      </c>
      <c r="C30" s="110" t="s">
        <v>209</v>
      </c>
      <c r="D30" s="121"/>
      <c r="E30" s="122"/>
      <c r="F30" s="113">
        <v>0</v>
      </c>
      <c r="G30" s="114">
        <v>2217085</v>
      </c>
      <c r="H30" s="114">
        <v>0</v>
      </c>
      <c r="I30" s="114">
        <v>0</v>
      </c>
      <c r="J30" s="114">
        <v>263451</v>
      </c>
      <c r="K30" s="114">
        <v>3183603</v>
      </c>
      <c r="L30" s="114">
        <v>123620</v>
      </c>
      <c r="M30" s="114">
        <v>0</v>
      </c>
      <c r="N30" s="114">
        <v>0</v>
      </c>
      <c r="O30" s="114">
        <v>0</v>
      </c>
      <c r="P30" s="114">
        <v>0</v>
      </c>
      <c r="Q30" s="115">
        <v>5787759</v>
      </c>
      <c r="R30" s="114">
        <v>22182506</v>
      </c>
      <c r="S30" s="123">
        <v>0</v>
      </c>
      <c r="T30" s="23"/>
      <c r="U30" s="23"/>
      <c r="V30" s="118" t="e">
        <f>(Table3[[#This Row],[Total]]+0.95*Table3[[#This Row],[Operating Costs From https://www.transit.dot.gov/ntd/data-product/2021-operating-expenses]])/Table3[[#This Row],[VMT from https://www.transit.dot.gov/ntd/data-product/2021-metrics]]</f>
        <v>#DIV/0!</v>
      </c>
      <c r="W30" s="118" t="e">
        <f t="shared" si="1"/>
        <v>#DIV/0!</v>
      </c>
      <c r="X30" s="110" t="s">
        <v>209</v>
      </c>
      <c r="Y30" s="23"/>
      <c r="Z30" s="23"/>
      <c r="AA30" s="23"/>
      <c r="AB30" s="23"/>
      <c r="AC30" s="23"/>
      <c r="AD30" s="23"/>
      <c r="AE30" s="23"/>
      <c r="AF30" s="23"/>
      <c r="AG30" s="23"/>
      <c r="AH30" s="23"/>
      <c r="AI30" s="23"/>
      <c r="AJ30" s="23"/>
      <c r="AK30" s="23"/>
    </row>
    <row r="31" spans="1:37" s="24" customFormat="1" ht="11.25" customHeight="1" x14ac:dyDescent="0.15">
      <c r="A31" s="119" t="s">
        <v>210</v>
      </c>
      <c r="B31" s="120" t="s">
        <v>196</v>
      </c>
      <c r="C31" s="110" t="s">
        <v>211</v>
      </c>
      <c r="D31" s="121"/>
      <c r="E31" s="122"/>
      <c r="F31" s="113">
        <v>1675</v>
      </c>
      <c r="G31" s="114">
        <v>2276441</v>
      </c>
      <c r="H31" s="114">
        <v>372430</v>
      </c>
      <c r="I31" s="114">
        <v>45482</v>
      </c>
      <c r="J31" s="114">
        <v>114721</v>
      </c>
      <c r="K31" s="114">
        <v>34585722</v>
      </c>
      <c r="L31" s="114">
        <v>98896</v>
      </c>
      <c r="M31" s="114">
        <v>0</v>
      </c>
      <c r="N31" s="114">
        <v>5500</v>
      </c>
      <c r="O31" s="114">
        <v>198572</v>
      </c>
      <c r="P31" s="114">
        <v>24670574</v>
      </c>
      <c r="Q31" s="115">
        <v>62368338</v>
      </c>
      <c r="R31" s="114">
        <v>624353029</v>
      </c>
      <c r="S31" s="123">
        <v>51733393</v>
      </c>
      <c r="T31" s="23"/>
      <c r="U31" s="23"/>
      <c r="V31" s="124">
        <f>(Table3[[#This Row],[Total]]+0.95*Table3[[#This Row],[Operating Costs From https://www.transit.dot.gov/ntd/data-product/2021-operating-expenses]])/Table3[[#This Row],[VMT from https://www.transit.dot.gov/ntd/data-product/2021-metrics]]</f>
        <v>12.670804629999814</v>
      </c>
      <c r="W31" s="118">
        <f t="shared" si="1"/>
        <v>7.9192528937498841</v>
      </c>
      <c r="X31" s="110" t="s">
        <v>211</v>
      </c>
      <c r="Y31" s="23"/>
      <c r="Z31" s="23"/>
      <c r="AA31" s="23"/>
      <c r="AB31" s="23"/>
      <c r="AC31" s="23"/>
      <c r="AD31" s="23"/>
      <c r="AE31" s="23"/>
      <c r="AF31" s="23"/>
      <c r="AG31" s="23"/>
      <c r="AH31" s="23"/>
      <c r="AI31" s="23"/>
      <c r="AJ31" s="23"/>
      <c r="AK31" s="23"/>
    </row>
    <row r="32" spans="1:37" s="24" customFormat="1" ht="11.25" customHeight="1" x14ac:dyDescent="0.15">
      <c r="A32" s="119" t="s">
        <v>210</v>
      </c>
      <c r="B32" s="120" t="s">
        <v>198</v>
      </c>
      <c r="C32" s="110" t="s">
        <v>212</v>
      </c>
      <c r="D32" s="121"/>
      <c r="E32" s="122"/>
      <c r="F32" s="113">
        <v>1042</v>
      </c>
      <c r="G32" s="114">
        <v>77431</v>
      </c>
      <c r="H32" s="114">
        <v>13291672</v>
      </c>
      <c r="I32" s="114">
        <v>544825</v>
      </c>
      <c r="J32" s="114">
        <v>1123893</v>
      </c>
      <c r="K32" s="114">
        <v>38408657</v>
      </c>
      <c r="L32" s="114">
        <v>0</v>
      </c>
      <c r="M32" s="114">
        <v>210321</v>
      </c>
      <c r="N32" s="114">
        <v>672639</v>
      </c>
      <c r="O32" s="114">
        <v>658249</v>
      </c>
      <c r="P32" s="114">
        <v>6038419</v>
      </c>
      <c r="Q32" s="115">
        <v>61026106</v>
      </c>
      <c r="R32" s="114">
        <v>277310411</v>
      </c>
      <c r="S32" s="123">
        <v>30091560</v>
      </c>
      <c r="T32" s="23"/>
      <c r="U32" s="23"/>
      <c r="V32" s="124">
        <f>(Table3[[#This Row],[Total]]+0.95*Table3[[#This Row],[Operating Costs From https://www.transit.dot.gov/ntd/data-product/2021-operating-expenses]])/Table3[[#This Row],[VMT from https://www.transit.dot.gov/ntd/data-product/2021-metrics]]</f>
        <v>10.782790804132453</v>
      </c>
      <c r="W32" s="118">
        <f t="shared" si="1"/>
        <v>6.7392442525827834</v>
      </c>
      <c r="X32" s="110" t="s">
        <v>212</v>
      </c>
      <c r="Y32" s="23"/>
      <c r="Z32" s="23"/>
      <c r="AA32" s="23"/>
      <c r="AB32" s="23"/>
      <c r="AC32" s="23"/>
      <c r="AD32" s="23"/>
      <c r="AE32" s="23"/>
      <c r="AF32" s="23"/>
      <c r="AG32" s="23"/>
      <c r="AH32" s="23"/>
      <c r="AI32" s="23"/>
      <c r="AJ32" s="23"/>
      <c r="AK32" s="23"/>
    </row>
    <row r="33" spans="1:37" s="24" customFormat="1" ht="11.25" customHeight="1" x14ac:dyDescent="0.15">
      <c r="A33" s="119" t="s">
        <v>213</v>
      </c>
      <c r="B33" s="120" t="s">
        <v>196</v>
      </c>
      <c r="C33" s="110" t="s">
        <v>214</v>
      </c>
      <c r="D33" s="121"/>
      <c r="E33" s="122"/>
      <c r="F33" s="113">
        <v>3746</v>
      </c>
      <c r="G33" s="114">
        <v>1544017478</v>
      </c>
      <c r="H33" s="114">
        <v>426362049</v>
      </c>
      <c r="I33" s="114">
        <v>7671087</v>
      </c>
      <c r="J33" s="114">
        <v>178685114</v>
      </c>
      <c r="K33" s="114">
        <v>528848483</v>
      </c>
      <c r="L33" s="114">
        <v>154536749</v>
      </c>
      <c r="M33" s="114">
        <v>14468287</v>
      </c>
      <c r="N33" s="114">
        <v>273070678</v>
      </c>
      <c r="O33" s="114">
        <v>14655029</v>
      </c>
      <c r="P33" s="114">
        <v>0</v>
      </c>
      <c r="Q33" s="115">
        <v>3142314954</v>
      </c>
      <c r="R33" s="114">
        <v>4689742846</v>
      </c>
      <c r="S33" s="123">
        <v>204237825</v>
      </c>
      <c r="T33" s="23"/>
      <c r="U33" s="23"/>
      <c r="V33" s="125">
        <f>(Table3[[#This Row],[Total]]+0.95*Table3[[#This Row],[Operating Costs From https://www.transit.dot.gov/ntd/data-product/2021-operating-expenses]])/Table3[[#This Row],[VMT from https://www.transit.dot.gov/ntd/data-product/2021-metrics]]</f>
        <v>37.199625768145545</v>
      </c>
      <c r="W33" s="118">
        <f t="shared" si="1"/>
        <v>23.249766105090963</v>
      </c>
      <c r="X33" s="110" t="s">
        <v>214</v>
      </c>
      <c r="Y33" s="23"/>
      <c r="Z33" s="23"/>
      <c r="AA33" s="23"/>
      <c r="AB33" s="23"/>
      <c r="AC33" s="23"/>
      <c r="AD33" s="23"/>
      <c r="AE33" s="23"/>
      <c r="AF33" s="23"/>
      <c r="AG33" s="23"/>
      <c r="AH33" s="23"/>
      <c r="AI33" s="23"/>
      <c r="AJ33" s="23"/>
      <c r="AK33" s="23"/>
    </row>
    <row r="34" spans="1:37" s="24" customFormat="1" ht="11.25" customHeight="1" x14ac:dyDescent="0.15">
      <c r="A34" s="119" t="s">
        <v>213</v>
      </c>
      <c r="B34" s="120" t="s">
        <v>198</v>
      </c>
      <c r="C34" s="110" t="s">
        <v>215</v>
      </c>
      <c r="D34" s="121"/>
      <c r="E34" s="122"/>
      <c r="F34" s="113">
        <v>1700</v>
      </c>
      <c r="G34" s="114">
        <v>1041154790</v>
      </c>
      <c r="H34" s="114">
        <v>191096303</v>
      </c>
      <c r="I34" s="114">
        <v>22038370</v>
      </c>
      <c r="J34" s="114">
        <v>38947134</v>
      </c>
      <c r="K34" s="114">
        <v>326887679</v>
      </c>
      <c r="L34" s="114">
        <v>2580288</v>
      </c>
      <c r="M34" s="114">
        <v>5473007</v>
      </c>
      <c r="N34" s="114">
        <v>45182542</v>
      </c>
      <c r="O34" s="114">
        <v>2144756</v>
      </c>
      <c r="P34" s="114">
        <v>0</v>
      </c>
      <c r="Q34" s="115">
        <v>1675504869</v>
      </c>
      <c r="R34" s="114">
        <v>1813391704</v>
      </c>
      <c r="S34" s="123">
        <v>79993592</v>
      </c>
      <c r="T34" s="23"/>
      <c r="U34" s="23"/>
      <c r="V34" s="125">
        <f>(Table3[[#This Row],[Total]]+0.95*Table3[[#This Row],[Operating Costs From https://www.transit.dot.gov/ntd/data-product/2021-operating-expenses]])/Table3[[#This Row],[VMT from https://www.transit.dot.gov/ntd/data-product/2021-metrics]]</f>
        <v>42.481240094831598</v>
      </c>
      <c r="W34" s="118">
        <f t="shared" si="1"/>
        <v>26.550775059269746</v>
      </c>
      <c r="X34" s="110" t="s">
        <v>215</v>
      </c>
      <c r="Y34" s="23"/>
      <c r="Z34" s="23"/>
      <c r="AA34" s="23"/>
      <c r="AB34" s="23"/>
      <c r="AC34" s="23"/>
      <c r="AD34" s="23"/>
      <c r="AE34" s="23"/>
      <c r="AF34" s="23"/>
      <c r="AG34" s="23"/>
      <c r="AH34" s="23"/>
      <c r="AI34" s="23"/>
      <c r="AJ34" s="23"/>
      <c r="AK34" s="23"/>
    </row>
    <row r="35" spans="1:37" s="24" customFormat="1" ht="11.25" customHeight="1" x14ac:dyDescent="0.15">
      <c r="A35" s="119" t="s">
        <v>216</v>
      </c>
      <c r="B35" s="120" t="s">
        <v>196</v>
      </c>
      <c r="C35" s="110" t="s">
        <v>217</v>
      </c>
      <c r="D35" s="121"/>
      <c r="E35" s="122"/>
      <c r="F35" s="113">
        <v>20790</v>
      </c>
      <c r="G35" s="114">
        <v>0</v>
      </c>
      <c r="H35" s="114">
        <v>0</v>
      </c>
      <c r="I35" s="114">
        <v>5769508</v>
      </c>
      <c r="J35" s="114">
        <v>18915877</v>
      </c>
      <c r="K35" s="114">
        <v>104915497</v>
      </c>
      <c r="L35" s="114">
        <v>726978</v>
      </c>
      <c r="M35" s="114">
        <v>508652</v>
      </c>
      <c r="N35" s="114">
        <v>6510086</v>
      </c>
      <c r="O35" s="114">
        <v>984839</v>
      </c>
      <c r="P35" s="114">
        <v>161982731</v>
      </c>
      <c r="Q35" s="115">
        <v>300314168</v>
      </c>
      <c r="R35" s="114">
        <v>1997860784</v>
      </c>
      <c r="S35" s="123">
        <v>395015918</v>
      </c>
      <c r="T35" s="23"/>
      <c r="U35" s="23"/>
      <c r="V35" s="118">
        <f>(Table3[[#This Row],[Total]]+0.95*Table3[[#This Row],[Operating Costs From https://www.transit.dot.gov/ntd/data-product/2021-operating-expenses]])/Table3[[#This Row],[VMT from https://www.transit.dot.gov/ntd/data-product/2021-metrics]]</f>
        <v>5.5650464009908589</v>
      </c>
      <c r="W35" s="118">
        <f t="shared" si="1"/>
        <v>3.4781540006192868</v>
      </c>
      <c r="X35" s="110" t="s">
        <v>217</v>
      </c>
      <c r="Y35" s="23"/>
      <c r="Z35" s="23"/>
      <c r="AA35" s="23"/>
      <c r="AB35" s="23"/>
      <c r="AC35" s="23"/>
      <c r="AD35" s="23"/>
      <c r="AE35" s="23"/>
      <c r="AF35" s="23"/>
      <c r="AG35" s="23"/>
      <c r="AH35" s="23"/>
      <c r="AI35" s="23"/>
      <c r="AJ35" s="23"/>
      <c r="AK35" s="23"/>
    </row>
    <row r="36" spans="1:37" s="24" customFormat="1" ht="11.25" customHeight="1" x14ac:dyDescent="0.15">
      <c r="A36" s="119" t="s">
        <v>216</v>
      </c>
      <c r="B36" s="120" t="s">
        <v>198</v>
      </c>
      <c r="C36" s="110" t="s">
        <v>218</v>
      </c>
      <c r="D36" s="121"/>
      <c r="E36" s="122"/>
      <c r="F36" s="113">
        <v>15418</v>
      </c>
      <c r="G36" s="114">
        <v>0</v>
      </c>
      <c r="H36" s="114">
        <v>0</v>
      </c>
      <c r="I36" s="114">
        <v>7685834</v>
      </c>
      <c r="J36" s="114">
        <v>13887931</v>
      </c>
      <c r="K36" s="114">
        <v>140600101</v>
      </c>
      <c r="L36" s="114">
        <v>639214</v>
      </c>
      <c r="M36" s="114">
        <v>457150</v>
      </c>
      <c r="N36" s="114">
        <v>9626714</v>
      </c>
      <c r="O36" s="114">
        <v>447870</v>
      </c>
      <c r="P36" s="114">
        <v>17695910</v>
      </c>
      <c r="Q36" s="115">
        <v>191040724</v>
      </c>
      <c r="R36" s="114">
        <v>2775623253</v>
      </c>
      <c r="S36" s="123">
        <v>407274701</v>
      </c>
      <c r="T36" s="23"/>
      <c r="U36" s="23"/>
      <c r="V36" s="118">
        <f>(Table3[[#This Row],[Total]]+0.95*Table3[[#This Row],[Operating Costs From https://www.transit.dot.gov/ntd/data-product/2021-operating-expenses]])/Table3[[#This Row],[VMT from https://www.transit.dot.gov/ntd/data-product/2021-metrics]]</f>
        <v>6.9434286180962657</v>
      </c>
      <c r="W36" s="118">
        <f t="shared" si="1"/>
        <v>4.3396428863101661</v>
      </c>
      <c r="X36" s="110" t="s">
        <v>218</v>
      </c>
      <c r="Y36" s="23"/>
      <c r="Z36" s="23"/>
      <c r="AA36" s="23"/>
      <c r="AB36" s="23"/>
      <c r="AC36" s="23"/>
      <c r="AD36" s="23"/>
      <c r="AE36" s="23"/>
      <c r="AF36" s="23"/>
      <c r="AG36" s="23"/>
      <c r="AH36" s="23"/>
      <c r="AI36" s="23"/>
      <c r="AJ36" s="23"/>
      <c r="AK36" s="23"/>
    </row>
    <row r="37" spans="1:37" s="24" customFormat="1" ht="11.25" customHeight="1" x14ac:dyDescent="0.15">
      <c r="A37" s="119" t="s">
        <v>219</v>
      </c>
      <c r="B37" s="120" t="s">
        <v>198</v>
      </c>
      <c r="C37" s="110" t="s">
        <v>220</v>
      </c>
      <c r="D37" s="121"/>
      <c r="E37" s="122"/>
      <c r="F37" s="113">
        <v>0</v>
      </c>
      <c r="G37" s="114">
        <v>0</v>
      </c>
      <c r="H37" s="114">
        <v>0</v>
      </c>
      <c r="I37" s="114">
        <v>0</v>
      </c>
      <c r="J37" s="114">
        <v>0</v>
      </c>
      <c r="K37" s="114">
        <v>0</v>
      </c>
      <c r="L37" s="114">
        <v>0</v>
      </c>
      <c r="M37" s="114">
        <v>0</v>
      </c>
      <c r="N37" s="114">
        <v>0</v>
      </c>
      <c r="O37" s="114">
        <v>0</v>
      </c>
      <c r="P37" s="114">
        <v>0</v>
      </c>
      <c r="Q37" s="115">
        <v>0</v>
      </c>
      <c r="R37" s="114">
        <v>0</v>
      </c>
      <c r="S37" s="123">
        <v>0</v>
      </c>
      <c r="T37" s="23"/>
      <c r="U37" s="23"/>
      <c r="V37" s="118" t="e">
        <f>(Table3[[#This Row],[Total]]+0.95*Table3[[#This Row],[Operating Costs From https://www.transit.dot.gov/ntd/data-product/2021-operating-expenses]])/Table3[[#This Row],[VMT from https://www.transit.dot.gov/ntd/data-product/2021-metrics]]</f>
        <v>#DIV/0!</v>
      </c>
      <c r="W37" s="118" t="e">
        <f t="shared" si="1"/>
        <v>#DIV/0!</v>
      </c>
      <c r="X37" s="110" t="s">
        <v>220</v>
      </c>
      <c r="Y37" s="23"/>
      <c r="Z37" s="23"/>
      <c r="AA37" s="23"/>
      <c r="AB37" s="23"/>
      <c r="AC37" s="23"/>
      <c r="AD37" s="23"/>
      <c r="AE37" s="23"/>
      <c r="AF37" s="23"/>
      <c r="AG37" s="23"/>
      <c r="AH37" s="23"/>
      <c r="AI37" s="23"/>
      <c r="AJ37" s="23"/>
      <c r="AK37" s="23"/>
    </row>
    <row r="38" spans="1:37" s="24" customFormat="1" ht="11.25" customHeight="1" x14ac:dyDescent="0.15">
      <c r="A38" s="119" t="s">
        <v>221</v>
      </c>
      <c r="B38" s="120" t="s">
        <v>196</v>
      </c>
      <c r="C38" s="110" t="s">
        <v>222</v>
      </c>
      <c r="D38" s="121"/>
      <c r="E38" s="122"/>
      <c r="F38" s="113">
        <v>104</v>
      </c>
      <c r="G38" s="114">
        <v>0</v>
      </c>
      <c r="H38" s="114">
        <v>115557160</v>
      </c>
      <c r="I38" s="114">
        <v>2537666</v>
      </c>
      <c r="J38" s="114">
        <v>8340262</v>
      </c>
      <c r="K38" s="114">
        <v>113276000</v>
      </c>
      <c r="L38" s="114">
        <v>134304</v>
      </c>
      <c r="M38" s="114">
        <v>1070830</v>
      </c>
      <c r="N38" s="114">
        <v>5036634</v>
      </c>
      <c r="O38" s="114">
        <v>7017894</v>
      </c>
      <c r="P38" s="114">
        <v>5813061</v>
      </c>
      <c r="Q38" s="115">
        <v>258783811</v>
      </c>
      <c r="R38" s="114">
        <v>670052736</v>
      </c>
      <c r="S38" s="123">
        <v>2914130</v>
      </c>
      <c r="T38" s="23"/>
      <c r="U38" s="23"/>
      <c r="V38" s="118">
        <f>(Table3[[#This Row],[Total]]+0.95*Table3[[#This Row],[Operating Costs From https://www.transit.dot.gov/ntd/data-product/2021-operating-expenses]])/Table3[[#This Row],[VMT from https://www.transit.dot.gov/ntd/data-product/2021-metrics]]</f>
        <v>307.2388363593937</v>
      </c>
      <c r="W38" s="118">
        <f t="shared" si="1"/>
        <v>192.02427272462106</v>
      </c>
      <c r="X38" s="110" t="s">
        <v>222</v>
      </c>
      <c r="Y38" s="23"/>
      <c r="Z38" s="23"/>
      <c r="AA38" s="23"/>
      <c r="AB38" s="23"/>
      <c r="AC38" s="23"/>
      <c r="AD38" s="23"/>
      <c r="AE38" s="23"/>
      <c r="AF38" s="23"/>
      <c r="AG38" s="23"/>
      <c r="AH38" s="23"/>
      <c r="AI38" s="23"/>
      <c r="AJ38" s="23"/>
      <c r="AK38" s="23"/>
    </row>
    <row r="39" spans="1:37" s="24" customFormat="1" ht="11.25" customHeight="1" x14ac:dyDescent="0.15">
      <c r="A39" s="119" t="s">
        <v>221</v>
      </c>
      <c r="B39" s="120" t="s">
        <v>198</v>
      </c>
      <c r="C39" s="110" t="s">
        <v>223</v>
      </c>
      <c r="D39" s="121"/>
      <c r="E39" s="122"/>
      <c r="F39" s="113">
        <v>58</v>
      </c>
      <c r="G39" s="114">
        <v>0</v>
      </c>
      <c r="H39" s="114">
        <v>38566054</v>
      </c>
      <c r="I39" s="114">
        <v>9453</v>
      </c>
      <c r="J39" s="114">
        <v>453165</v>
      </c>
      <c r="K39" s="114">
        <v>27079103</v>
      </c>
      <c r="L39" s="114">
        <v>70282</v>
      </c>
      <c r="M39" s="114">
        <v>0</v>
      </c>
      <c r="N39" s="114">
        <v>0</v>
      </c>
      <c r="O39" s="114">
        <v>457329</v>
      </c>
      <c r="P39" s="114">
        <v>0</v>
      </c>
      <c r="Q39" s="115">
        <v>66635386</v>
      </c>
      <c r="R39" s="114">
        <v>145108008</v>
      </c>
      <c r="S39" s="123">
        <v>1263665</v>
      </c>
      <c r="T39" s="23"/>
      <c r="U39" s="23"/>
      <c r="V39" s="118">
        <f>(Table3[[#This Row],[Total]]+0.95*Table3[[#This Row],[Operating Costs From https://www.transit.dot.gov/ntd/data-product/2021-operating-expenses]])/Table3[[#This Row],[VMT from https://www.transit.dot.gov/ntd/data-product/2021-metrics]]</f>
        <v>161.82136373168521</v>
      </c>
      <c r="W39" s="118">
        <f t="shared" si="1"/>
        <v>101.13835233230326</v>
      </c>
      <c r="X39" s="110" t="s">
        <v>223</v>
      </c>
      <c r="Y39" s="23"/>
      <c r="Z39" s="23"/>
      <c r="AA39" s="23"/>
      <c r="AB39" s="23"/>
      <c r="AC39" s="23"/>
      <c r="AD39" s="23"/>
      <c r="AE39" s="23"/>
      <c r="AF39" s="23"/>
      <c r="AG39" s="23"/>
      <c r="AH39" s="23"/>
      <c r="AI39" s="23"/>
      <c r="AJ39" s="23"/>
      <c r="AK39" s="23"/>
    </row>
    <row r="40" spans="1:37" s="24" customFormat="1" ht="11.25" customHeight="1" x14ac:dyDescent="0.15">
      <c r="A40" s="119" t="s">
        <v>224</v>
      </c>
      <c r="B40" s="120" t="s">
        <v>196</v>
      </c>
      <c r="C40" s="110" t="s">
        <v>225</v>
      </c>
      <c r="D40" s="121"/>
      <c r="E40" s="122"/>
      <c r="F40" s="113">
        <v>9448</v>
      </c>
      <c r="G40" s="114">
        <v>2846643942</v>
      </c>
      <c r="H40" s="114">
        <v>1916995051</v>
      </c>
      <c r="I40" s="114">
        <v>311359643</v>
      </c>
      <c r="J40" s="114">
        <v>536103300</v>
      </c>
      <c r="K40" s="114">
        <v>606575093</v>
      </c>
      <c r="L40" s="114">
        <v>82198856</v>
      </c>
      <c r="M40" s="114">
        <v>175769746</v>
      </c>
      <c r="N40" s="114">
        <v>898039776</v>
      </c>
      <c r="O40" s="114">
        <v>301552915</v>
      </c>
      <c r="P40" s="114">
        <v>0</v>
      </c>
      <c r="Q40" s="115">
        <v>7675238322</v>
      </c>
      <c r="R40" s="114">
        <v>9296042802</v>
      </c>
      <c r="S40" s="123">
        <v>618876117</v>
      </c>
      <c r="T40" s="23"/>
      <c r="U40" s="23"/>
      <c r="V40" s="125">
        <f>(Table3[[#This Row],[Total]]+0.95*Table3[[#This Row],[Operating Costs From https://www.transit.dot.gov/ntd/data-product/2021-operating-expenses]])/Table3[[#This Row],[VMT from https://www.transit.dot.gov/ntd/data-product/2021-metrics]]</f>
        <v>26.671701380100277</v>
      </c>
      <c r="W40" s="118">
        <f t="shared" si="1"/>
        <v>16.669813362562671</v>
      </c>
      <c r="X40" s="110" t="s">
        <v>225</v>
      </c>
      <c r="Y40" s="23"/>
      <c r="Z40" s="23"/>
      <c r="AA40" s="23"/>
      <c r="AB40" s="23"/>
      <c r="AC40" s="23"/>
      <c r="AD40" s="23"/>
      <c r="AE40" s="23"/>
      <c r="AF40" s="23"/>
      <c r="AG40" s="23"/>
      <c r="AH40" s="23"/>
      <c r="AI40" s="23"/>
      <c r="AJ40" s="23"/>
      <c r="AK40" s="23"/>
    </row>
    <row r="41" spans="1:37" s="24" customFormat="1" ht="11.25" customHeight="1" x14ac:dyDescent="0.15">
      <c r="A41" s="119" t="s">
        <v>224</v>
      </c>
      <c r="B41" s="120" t="s">
        <v>198</v>
      </c>
      <c r="C41" s="110" t="s">
        <v>226</v>
      </c>
      <c r="D41" s="121"/>
      <c r="E41" s="122"/>
      <c r="F41" s="113">
        <v>36</v>
      </c>
      <c r="G41" s="114">
        <v>280117898</v>
      </c>
      <c r="H41" s="114">
        <v>195148699</v>
      </c>
      <c r="I41" s="114">
        <v>10581</v>
      </c>
      <c r="J41" s="114">
        <v>646023</v>
      </c>
      <c r="K41" s="114">
        <v>0</v>
      </c>
      <c r="L41" s="114">
        <v>0</v>
      </c>
      <c r="M41" s="114">
        <v>2876261</v>
      </c>
      <c r="N41" s="114">
        <v>1402040</v>
      </c>
      <c r="O41" s="114">
        <v>83333</v>
      </c>
      <c r="P41" s="114">
        <v>0</v>
      </c>
      <c r="Q41" s="115">
        <v>480284835</v>
      </c>
      <c r="R41" s="114">
        <v>66143278</v>
      </c>
      <c r="S41" s="123">
        <v>1260506</v>
      </c>
      <c r="T41" s="23"/>
      <c r="U41" s="23"/>
      <c r="V41" s="118">
        <f>(Table3[[#This Row],[Total]]+0.95*Table3[[#This Row],[Operating Costs From https://www.transit.dot.gov/ntd/data-product/2021-operating-expenses]])/Table3[[#This Row],[VMT from https://www.transit.dot.gov/ntd/data-product/2021-metrics]]</f>
        <v>430.87533823718411</v>
      </c>
      <c r="W41" s="118">
        <f t="shared" si="1"/>
        <v>269.29708639824003</v>
      </c>
      <c r="X41" s="110" t="s">
        <v>226</v>
      </c>
      <c r="Y41" s="23"/>
      <c r="Z41" s="23"/>
      <c r="AA41" s="23"/>
      <c r="AB41" s="23"/>
      <c r="AC41" s="23"/>
      <c r="AD41" s="23"/>
      <c r="AE41" s="23"/>
      <c r="AF41" s="23"/>
      <c r="AG41" s="23"/>
      <c r="AH41" s="23"/>
      <c r="AI41" s="23"/>
      <c r="AJ41" s="23"/>
      <c r="AK41" s="23"/>
    </row>
    <row r="42" spans="1:37" s="24" customFormat="1" ht="11.25" customHeight="1" x14ac:dyDescent="0.15">
      <c r="A42" s="119" t="s">
        <v>227</v>
      </c>
      <c r="B42" s="120" t="s">
        <v>196</v>
      </c>
      <c r="C42" s="126" t="s">
        <v>228</v>
      </c>
      <c r="D42" s="121"/>
      <c r="E42" s="122"/>
      <c r="F42" s="113">
        <v>14</v>
      </c>
      <c r="G42" s="114">
        <v>265857</v>
      </c>
      <c r="H42" s="114">
        <v>0</v>
      </c>
      <c r="I42" s="114">
        <v>0</v>
      </c>
      <c r="J42" s="114">
        <v>1104798</v>
      </c>
      <c r="K42" s="114">
        <v>0</v>
      </c>
      <c r="L42" s="114">
        <v>0</v>
      </c>
      <c r="M42" s="114">
        <v>0</v>
      </c>
      <c r="N42" s="114">
        <v>0</v>
      </c>
      <c r="O42" s="114">
        <v>0</v>
      </c>
      <c r="P42" s="114">
        <v>0</v>
      </c>
      <c r="Q42" s="115">
        <v>1370655</v>
      </c>
      <c r="R42" s="114">
        <v>13198004</v>
      </c>
      <c r="S42" s="123">
        <v>976607</v>
      </c>
      <c r="T42" s="23"/>
      <c r="U42" s="23"/>
      <c r="V42" s="125">
        <f>(Table3[[#This Row],[Total]]+0.95*Table3[[#This Row],[Operating Costs From https://www.transit.dot.gov/ntd/data-product/2021-operating-expenses]])/Table3[[#This Row],[VMT from https://www.transit.dot.gov/ntd/data-product/2021-metrics]]</f>
        <v>14.241920035387826</v>
      </c>
      <c r="W42" s="118">
        <f t="shared" si="1"/>
        <v>8.9012000221173917</v>
      </c>
      <c r="X42" s="126" t="s">
        <v>228</v>
      </c>
      <c r="Y42" s="23"/>
      <c r="Z42" s="23"/>
      <c r="AA42" s="23"/>
      <c r="AB42" s="23"/>
      <c r="AC42" s="23"/>
      <c r="AD42" s="23"/>
      <c r="AE42" s="23"/>
      <c r="AF42" s="23"/>
      <c r="AG42" s="23"/>
      <c r="AH42" s="23"/>
      <c r="AI42" s="23"/>
      <c r="AJ42" s="23"/>
      <c r="AK42" s="23"/>
    </row>
    <row r="43" spans="1:37" s="24" customFormat="1" ht="11.25" customHeight="1" x14ac:dyDescent="0.15">
      <c r="A43" s="119" t="s">
        <v>227</v>
      </c>
      <c r="B43" s="120" t="s">
        <v>198</v>
      </c>
      <c r="C43" s="110" t="s">
        <v>229</v>
      </c>
      <c r="D43" s="121"/>
      <c r="E43" s="122"/>
      <c r="F43" s="113">
        <v>48</v>
      </c>
      <c r="G43" s="114">
        <v>4700087</v>
      </c>
      <c r="H43" s="114">
        <v>9038114</v>
      </c>
      <c r="I43" s="114">
        <v>0</v>
      </c>
      <c r="J43" s="114">
        <v>295425</v>
      </c>
      <c r="K43" s="114">
        <v>4274768</v>
      </c>
      <c r="L43" s="114">
        <v>0</v>
      </c>
      <c r="M43" s="114">
        <v>415970</v>
      </c>
      <c r="N43" s="114">
        <v>6928094</v>
      </c>
      <c r="O43" s="114">
        <v>525218</v>
      </c>
      <c r="P43" s="114">
        <v>0</v>
      </c>
      <c r="Q43" s="115">
        <v>26177676</v>
      </c>
      <c r="R43" s="114">
        <v>104684870</v>
      </c>
      <c r="S43" s="123">
        <v>3124042</v>
      </c>
      <c r="T43" s="23"/>
      <c r="U43" s="23"/>
      <c r="V43" s="125">
        <f>(Table3[[#This Row],[Total]]+0.95*Table3[[#This Row],[Operating Costs From https://www.transit.dot.gov/ntd/data-product/2021-operating-expenses]])/Table3[[#This Row],[VMT from https://www.transit.dot.gov/ntd/data-product/2021-metrics]]</f>
        <v>40.213384615187628</v>
      </c>
      <c r="W43" s="118">
        <f t="shared" si="1"/>
        <v>25.133365384492265</v>
      </c>
      <c r="X43" s="110" t="s">
        <v>229</v>
      </c>
      <c r="Y43" s="23"/>
      <c r="Z43" s="23"/>
      <c r="AA43" s="23"/>
      <c r="AB43" s="23"/>
      <c r="AC43" s="23"/>
      <c r="AD43" s="23"/>
      <c r="AE43" s="23"/>
      <c r="AF43" s="23"/>
      <c r="AG43" s="23"/>
      <c r="AH43" s="23"/>
      <c r="AI43" s="23"/>
      <c r="AJ43" s="23"/>
      <c r="AK43" s="23"/>
    </row>
    <row r="44" spans="1:37" s="24" customFormat="1" ht="11.25" customHeight="1" x14ac:dyDescent="0.15">
      <c r="A44" s="119" t="s">
        <v>230</v>
      </c>
      <c r="B44" s="120" t="s">
        <v>196</v>
      </c>
      <c r="C44" s="110" t="s">
        <v>231</v>
      </c>
      <c r="D44" s="121"/>
      <c r="E44" s="122"/>
      <c r="F44" s="113">
        <v>6</v>
      </c>
      <c r="G44" s="114">
        <v>34673</v>
      </c>
      <c r="H44" s="114">
        <v>847946</v>
      </c>
      <c r="I44" s="114">
        <v>0</v>
      </c>
      <c r="J44" s="114">
        <v>0</v>
      </c>
      <c r="K44" s="114">
        <v>200713</v>
      </c>
      <c r="L44" s="114">
        <v>0</v>
      </c>
      <c r="M44" s="114">
        <v>0</v>
      </c>
      <c r="N44" s="114">
        <v>0</v>
      </c>
      <c r="O44" s="114">
        <v>79680</v>
      </c>
      <c r="P44" s="114">
        <v>0</v>
      </c>
      <c r="Q44" s="115">
        <v>1163012</v>
      </c>
      <c r="R44" s="114">
        <v>4083067</v>
      </c>
      <c r="S44" s="123">
        <v>32000</v>
      </c>
      <c r="T44" s="23"/>
      <c r="U44" s="23"/>
      <c r="V44" s="118">
        <f>(Table3[[#This Row],[Total]]+0.95*Table3[[#This Row],[Operating Costs From https://www.transit.dot.gov/ntd/data-product/2021-operating-expenses]])/Table3[[#This Row],[VMT from https://www.transit.dot.gov/ntd/data-product/2021-metrics]]</f>
        <v>157.5601765625</v>
      </c>
      <c r="W44" s="118">
        <f t="shared" si="1"/>
        <v>98.475110351562492</v>
      </c>
      <c r="X44" s="110" t="s">
        <v>231</v>
      </c>
      <c r="Y44" s="23"/>
      <c r="Z44" s="23"/>
      <c r="AA44" s="23"/>
      <c r="AB44" s="23"/>
      <c r="AC44" s="23"/>
      <c r="AD44" s="23"/>
      <c r="AE44" s="23"/>
      <c r="AF44" s="23"/>
      <c r="AG44" s="23"/>
      <c r="AH44" s="23"/>
      <c r="AI44" s="23"/>
      <c r="AJ44" s="23"/>
      <c r="AK44" s="23"/>
    </row>
    <row r="45" spans="1:37" s="24" customFormat="1" ht="11.25" customHeight="1" x14ac:dyDescent="0.15">
      <c r="A45" s="119" t="s">
        <v>232</v>
      </c>
      <c r="B45" s="120" t="s">
        <v>196</v>
      </c>
      <c r="C45" s="110" t="s">
        <v>233</v>
      </c>
      <c r="D45" s="121"/>
      <c r="E45" s="122"/>
      <c r="F45" s="113">
        <v>1294</v>
      </c>
      <c r="G45" s="114">
        <v>3270389338</v>
      </c>
      <c r="H45" s="114">
        <v>462773238</v>
      </c>
      <c r="I45" s="114">
        <v>47400345</v>
      </c>
      <c r="J45" s="114">
        <v>53475285</v>
      </c>
      <c r="K45" s="114">
        <v>383014617</v>
      </c>
      <c r="L45" s="114">
        <v>6298705</v>
      </c>
      <c r="M45" s="114">
        <v>21360280</v>
      </c>
      <c r="N45" s="114">
        <v>190152421</v>
      </c>
      <c r="O45" s="114">
        <v>2188475</v>
      </c>
      <c r="P45" s="114">
        <v>0</v>
      </c>
      <c r="Q45" s="115">
        <v>4437052704</v>
      </c>
      <c r="R45" s="114">
        <v>2231577400</v>
      </c>
      <c r="S45" s="123">
        <v>95260425</v>
      </c>
      <c r="T45" s="23"/>
      <c r="U45" s="23"/>
      <c r="V45" s="125">
        <f>(Table3[[#This Row],[Total]]+0.95*Table3[[#This Row],[Operating Costs From https://www.transit.dot.gov/ntd/data-product/2021-operating-expenses]])/Table3[[#This Row],[VMT from https://www.transit.dot.gov/ntd/data-product/2021-metrics]]</f>
        <v>68.832899223365843</v>
      </c>
      <c r="W45" s="118">
        <f t="shared" si="1"/>
        <v>43.020562014603648</v>
      </c>
      <c r="X45" s="110" t="s">
        <v>233</v>
      </c>
      <c r="Y45" s="23"/>
      <c r="Z45" s="23"/>
      <c r="AA45" s="23"/>
      <c r="AB45" s="23"/>
      <c r="AC45" s="23"/>
      <c r="AD45" s="23"/>
      <c r="AE45" s="23"/>
      <c r="AF45" s="23"/>
      <c r="AG45" s="23"/>
      <c r="AH45" s="23"/>
      <c r="AI45" s="23"/>
      <c r="AJ45" s="23"/>
      <c r="AK45" s="23"/>
    </row>
    <row r="46" spans="1:37" s="24" customFormat="1" ht="11.25" customHeight="1" x14ac:dyDescent="0.15">
      <c r="A46" s="119" t="s">
        <v>232</v>
      </c>
      <c r="B46" s="120" t="s">
        <v>198</v>
      </c>
      <c r="C46" s="110" t="s">
        <v>234</v>
      </c>
      <c r="D46" s="121"/>
      <c r="E46" s="122"/>
      <c r="F46" s="113">
        <v>82</v>
      </c>
      <c r="G46" s="114">
        <v>73878627</v>
      </c>
      <c r="H46" s="114">
        <v>38491847</v>
      </c>
      <c r="I46" s="114">
        <v>0</v>
      </c>
      <c r="J46" s="114">
        <v>49299289</v>
      </c>
      <c r="K46" s="114">
        <v>5890940</v>
      </c>
      <c r="L46" s="114">
        <v>323374</v>
      </c>
      <c r="M46" s="114">
        <v>207999</v>
      </c>
      <c r="N46" s="114">
        <v>114160857</v>
      </c>
      <c r="O46" s="114">
        <v>13421</v>
      </c>
      <c r="P46" s="114">
        <v>0</v>
      </c>
      <c r="Q46" s="115">
        <v>282266354</v>
      </c>
      <c r="R46" s="114">
        <v>147064025</v>
      </c>
      <c r="S46" s="123">
        <v>5089311</v>
      </c>
      <c r="T46" s="23"/>
      <c r="U46" s="23"/>
      <c r="V46" s="125">
        <f>(Table3[[#This Row],[Total]]+0.95*Table3[[#This Row],[Operating Costs From https://www.transit.dot.gov/ntd/data-product/2021-operating-expenses]])/Table3[[#This Row],[VMT from https://www.transit.dot.gov/ntd/data-product/2021-metrics]]</f>
        <v>82.914401920024147</v>
      </c>
      <c r="W46" s="118">
        <f t="shared" si="1"/>
        <v>51.821501200015092</v>
      </c>
      <c r="X46" s="110" t="s">
        <v>234</v>
      </c>
      <c r="Y46" s="23"/>
      <c r="Z46" s="23"/>
      <c r="AA46" s="23"/>
      <c r="AB46" s="23"/>
      <c r="AC46" s="23"/>
      <c r="AD46" s="23"/>
      <c r="AE46" s="23"/>
      <c r="AF46" s="23"/>
      <c r="AG46" s="23"/>
      <c r="AH46" s="23"/>
      <c r="AI46" s="23"/>
      <c r="AJ46" s="23"/>
      <c r="AK46" s="23"/>
    </row>
    <row r="47" spans="1:37" s="24" customFormat="1" ht="11.25" customHeight="1" x14ac:dyDescent="0.15">
      <c r="A47" s="119" t="s">
        <v>235</v>
      </c>
      <c r="B47" s="120" t="s">
        <v>196</v>
      </c>
      <c r="C47" s="110" t="s">
        <v>236</v>
      </c>
      <c r="D47" s="121"/>
      <c r="E47" s="122"/>
      <c r="F47" s="113">
        <v>24</v>
      </c>
      <c r="G47" s="114">
        <v>7188969</v>
      </c>
      <c r="H47" s="114">
        <v>1008420</v>
      </c>
      <c r="I47" s="114">
        <v>349878</v>
      </c>
      <c r="J47" s="114">
        <v>520057</v>
      </c>
      <c r="K47" s="114">
        <v>1171031</v>
      </c>
      <c r="L47" s="114">
        <v>1203</v>
      </c>
      <c r="M47" s="114">
        <v>0</v>
      </c>
      <c r="N47" s="114">
        <v>7744367</v>
      </c>
      <c r="O47" s="114">
        <v>0</v>
      </c>
      <c r="P47" s="114">
        <v>0</v>
      </c>
      <c r="Q47" s="115">
        <v>17983925</v>
      </c>
      <c r="R47" s="114">
        <v>52012705</v>
      </c>
      <c r="S47" s="123">
        <v>996783</v>
      </c>
      <c r="T47" s="23"/>
      <c r="U47" s="23"/>
      <c r="V47" s="118">
        <f>(Table3[[#This Row],[Total]]+0.95*Table3[[#This Row],[Operating Costs From https://www.transit.dot.gov/ntd/data-product/2021-operating-expenses]])/Table3[[#This Row],[VMT from https://www.transit.dot.gov/ntd/data-product/2021-metrics]]</f>
        <v>67.613507403316476</v>
      </c>
      <c r="W47" s="118">
        <f t="shared" si="1"/>
        <v>42.258442127072797</v>
      </c>
      <c r="X47" s="110" t="s">
        <v>236</v>
      </c>
      <c r="Y47" s="23"/>
      <c r="Z47" s="23"/>
      <c r="AA47" s="23"/>
      <c r="AB47" s="23"/>
      <c r="AC47" s="23"/>
      <c r="AD47" s="23"/>
      <c r="AE47" s="23"/>
      <c r="AF47" s="23"/>
      <c r="AG47" s="23"/>
      <c r="AH47" s="23"/>
      <c r="AI47" s="23"/>
      <c r="AJ47" s="23"/>
      <c r="AK47" s="23"/>
    </row>
    <row r="48" spans="1:37" s="24" customFormat="1" ht="11.25" customHeight="1" x14ac:dyDescent="0.15">
      <c r="A48" s="119" t="s">
        <v>235</v>
      </c>
      <c r="B48" s="120" t="s">
        <v>198</v>
      </c>
      <c r="C48" s="110" t="s">
        <v>237</v>
      </c>
      <c r="D48" s="121"/>
      <c r="E48" s="122"/>
      <c r="F48" s="113">
        <v>10</v>
      </c>
      <c r="G48" s="114">
        <v>57527</v>
      </c>
      <c r="H48" s="114">
        <v>4262430</v>
      </c>
      <c r="I48" s="114">
        <v>0</v>
      </c>
      <c r="J48" s="114">
        <v>0</v>
      </c>
      <c r="K48" s="114">
        <v>1200050</v>
      </c>
      <c r="L48" s="114">
        <v>0</v>
      </c>
      <c r="M48" s="114">
        <v>0</v>
      </c>
      <c r="N48" s="114">
        <v>0</v>
      </c>
      <c r="O48" s="114">
        <v>0</v>
      </c>
      <c r="P48" s="114">
        <v>0</v>
      </c>
      <c r="Q48" s="115">
        <v>5520007</v>
      </c>
      <c r="R48" s="114">
        <v>10698254</v>
      </c>
      <c r="S48" s="123">
        <v>325462</v>
      </c>
      <c r="T48" s="23"/>
      <c r="U48" s="23"/>
      <c r="V48" s="118">
        <f>(Table3[[#This Row],[Total]]+0.95*Table3[[#This Row],[Operating Costs From https://www.transit.dot.gov/ntd/data-product/2021-operating-expenses]])/Table3[[#This Row],[VMT from https://www.transit.dot.gov/ntd/data-product/2021-metrics]]</f>
        <v>48.18795527588474</v>
      </c>
      <c r="W48" s="118">
        <f t="shared" si="1"/>
        <v>30.11747204742796</v>
      </c>
      <c r="X48" s="110" t="s">
        <v>237</v>
      </c>
      <c r="Y48" s="23"/>
      <c r="Z48" s="23"/>
      <c r="AA48" s="23"/>
      <c r="AB48" s="23"/>
      <c r="AC48" s="23"/>
      <c r="AD48" s="23"/>
      <c r="AE48" s="23"/>
      <c r="AF48" s="23"/>
      <c r="AG48" s="23"/>
      <c r="AH48" s="23"/>
      <c r="AI48" s="23"/>
      <c r="AJ48" s="23"/>
      <c r="AK48" s="23"/>
    </row>
    <row r="49" spans="1:37" s="24" customFormat="1" ht="11.25" customHeight="1" x14ac:dyDescent="0.15">
      <c r="A49" s="119" t="s">
        <v>238</v>
      </c>
      <c r="B49" s="120" t="s">
        <v>198</v>
      </c>
      <c r="C49" s="110" t="s">
        <v>239</v>
      </c>
      <c r="D49" s="121"/>
      <c r="E49" s="122"/>
      <c r="F49" s="113">
        <v>0</v>
      </c>
      <c r="G49" s="114">
        <v>0</v>
      </c>
      <c r="H49" s="114">
        <v>0</v>
      </c>
      <c r="I49" s="114">
        <v>0</v>
      </c>
      <c r="J49" s="114">
        <v>0</v>
      </c>
      <c r="K49" s="114">
        <v>0</v>
      </c>
      <c r="L49" s="114">
        <v>0</v>
      </c>
      <c r="M49" s="114">
        <v>0</v>
      </c>
      <c r="N49" s="114">
        <v>0</v>
      </c>
      <c r="O49" s="114">
        <v>0</v>
      </c>
      <c r="P49" s="114">
        <v>0</v>
      </c>
      <c r="Q49" s="115">
        <v>0</v>
      </c>
      <c r="R49" s="114">
        <v>0</v>
      </c>
      <c r="S49" s="114"/>
      <c r="T49" s="23"/>
      <c r="U49" s="23"/>
      <c r="V49" s="118" t="e">
        <f>(Table3[[#This Row],[Total]]+0.95*Table3[[#This Row],[Operating Costs From https://www.transit.dot.gov/ntd/data-product/2021-operating-expenses]])/Table3[[#This Row],[VMT from https://www.transit.dot.gov/ntd/data-product/2021-metrics]]</f>
        <v>#DIV/0!</v>
      </c>
      <c r="W49" s="118" t="e">
        <f t="shared" si="1"/>
        <v>#DIV/0!</v>
      </c>
      <c r="X49" s="110" t="s">
        <v>239</v>
      </c>
      <c r="Y49" s="23"/>
      <c r="Z49" s="23"/>
      <c r="AA49" s="23"/>
      <c r="AB49" s="23"/>
      <c r="AC49" s="23"/>
      <c r="AD49" s="23"/>
      <c r="AE49" s="23"/>
      <c r="AF49" s="23"/>
      <c r="AG49" s="23"/>
      <c r="AH49" s="23"/>
      <c r="AI49" s="23"/>
      <c r="AJ49" s="23"/>
      <c r="AK49" s="23"/>
    </row>
    <row r="50" spans="1:37" s="24" customFormat="1" ht="11.25" customHeight="1" x14ac:dyDescent="0.15">
      <c r="A50" s="119" t="s">
        <v>240</v>
      </c>
      <c r="B50" s="120" t="s">
        <v>198</v>
      </c>
      <c r="C50" s="110" t="s">
        <v>241</v>
      </c>
      <c r="D50" s="121"/>
      <c r="E50" s="122"/>
      <c r="F50" s="113">
        <v>482</v>
      </c>
      <c r="G50" s="114">
        <v>0</v>
      </c>
      <c r="H50" s="114">
        <v>0</v>
      </c>
      <c r="I50" s="114">
        <v>0</v>
      </c>
      <c r="J50" s="114">
        <v>0</v>
      </c>
      <c r="K50" s="114">
        <v>0</v>
      </c>
      <c r="L50" s="114">
        <v>0</v>
      </c>
      <c r="M50" s="114">
        <v>0</v>
      </c>
      <c r="N50" s="114">
        <v>0</v>
      </c>
      <c r="O50" s="114">
        <v>0</v>
      </c>
      <c r="P50" s="114">
        <v>0</v>
      </c>
      <c r="Q50" s="115">
        <v>0</v>
      </c>
      <c r="R50" s="114">
        <v>10210316</v>
      </c>
      <c r="S50" s="114">
        <v>6701046</v>
      </c>
      <c r="T50" s="23"/>
      <c r="U50" s="23"/>
      <c r="V50" s="118">
        <f>(Table3[[#This Row],[Total]]+0.95*Table3[[#This Row],[Operating Costs From https://www.transit.dot.gov/ntd/data-product/2021-operating-expenses]])/Table3[[#This Row],[VMT from https://www.transit.dot.gov/ntd/data-product/2021-metrics]]</f>
        <v>1.4475053894571086</v>
      </c>
      <c r="W50" s="118">
        <f t="shared" si="1"/>
        <v>0.90469086841069279</v>
      </c>
      <c r="X50" s="110" t="s">
        <v>241</v>
      </c>
      <c r="Y50" s="23"/>
      <c r="Z50" s="23"/>
      <c r="AA50" s="23"/>
      <c r="AB50" s="23"/>
      <c r="AC50" s="23"/>
      <c r="AD50" s="23"/>
      <c r="AE50" s="23"/>
      <c r="AF50" s="23"/>
      <c r="AG50" s="23"/>
      <c r="AH50" s="23"/>
      <c r="AI50" s="23"/>
      <c r="AJ50" s="23"/>
      <c r="AK50" s="23"/>
    </row>
    <row r="51" spans="1:37" s="24" customFormat="1" ht="11.25" customHeight="1" x14ac:dyDescent="0.15">
      <c r="A51" s="119" t="s">
        <v>242</v>
      </c>
      <c r="B51" s="120" t="s">
        <v>196</v>
      </c>
      <c r="C51" s="110" t="s">
        <v>243</v>
      </c>
      <c r="D51" s="121"/>
      <c r="E51" s="122"/>
      <c r="F51" s="113">
        <v>187</v>
      </c>
      <c r="G51" s="114">
        <v>69966817</v>
      </c>
      <c r="H51" s="114">
        <v>3327402</v>
      </c>
      <c r="I51" s="114">
        <v>6148</v>
      </c>
      <c r="J51" s="114">
        <v>403893</v>
      </c>
      <c r="K51" s="114">
        <v>26638397</v>
      </c>
      <c r="L51" s="114">
        <v>370947</v>
      </c>
      <c r="M51" s="114">
        <v>1144575</v>
      </c>
      <c r="N51" s="114">
        <v>386022</v>
      </c>
      <c r="O51" s="114">
        <v>1433156</v>
      </c>
      <c r="P51" s="114">
        <v>0</v>
      </c>
      <c r="Q51" s="115">
        <v>103677357</v>
      </c>
      <c r="R51" s="114">
        <v>167334080</v>
      </c>
      <c r="S51" s="114">
        <v>3832799</v>
      </c>
      <c r="T51" s="23"/>
      <c r="U51" s="23"/>
      <c r="V51" s="118">
        <f>(Table3[[#This Row],[Total]]+0.95*Table3[[#This Row],[Operating Costs From https://www.transit.dot.gov/ntd/data-product/2021-operating-expenses]])/Table3[[#This Row],[VMT from https://www.transit.dot.gov/ntd/data-product/2021-metrics]]</f>
        <v>68.525569172816006</v>
      </c>
      <c r="W51" s="118">
        <f t="shared" si="1"/>
        <v>42.828480733010004</v>
      </c>
      <c r="X51" s="110" t="s">
        <v>243</v>
      </c>
      <c r="Y51" s="23"/>
      <c r="Z51" s="23"/>
      <c r="AA51" s="23"/>
      <c r="AB51" s="23"/>
      <c r="AC51" s="23"/>
      <c r="AD51" s="23"/>
      <c r="AE51" s="23"/>
      <c r="AF51" s="23"/>
      <c r="AG51" s="23"/>
      <c r="AH51" s="23"/>
      <c r="AI51" s="23"/>
      <c r="AJ51" s="23"/>
      <c r="AK51" s="23"/>
    </row>
    <row r="52" spans="1:37" s="24" customFormat="1" ht="11.25" customHeight="1" x14ac:dyDescent="0.15">
      <c r="A52" s="119" t="s">
        <v>242</v>
      </c>
      <c r="B52" s="120" t="s">
        <v>198</v>
      </c>
      <c r="C52" s="110" t="s">
        <v>244</v>
      </c>
      <c r="D52" s="121"/>
      <c r="E52" s="122"/>
      <c r="F52" s="113">
        <v>37</v>
      </c>
      <c r="G52" s="114">
        <v>38077852</v>
      </c>
      <c r="H52" s="114">
        <v>3154820</v>
      </c>
      <c r="I52" s="114">
        <v>67024</v>
      </c>
      <c r="J52" s="114">
        <v>28310985</v>
      </c>
      <c r="K52" s="114">
        <v>14415460</v>
      </c>
      <c r="L52" s="114">
        <v>26241</v>
      </c>
      <c r="M52" s="114">
        <v>0</v>
      </c>
      <c r="N52" s="114">
        <v>30572246</v>
      </c>
      <c r="O52" s="114">
        <v>681431</v>
      </c>
      <c r="P52" s="114">
        <v>0</v>
      </c>
      <c r="Q52" s="115">
        <v>115306059</v>
      </c>
      <c r="R52" s="114">
        <v>50709942</v>
      </c>
      <c r="S52" s="114">
        <v>1075419</v>
      </c>
      <c r="T52" s="23"/>
      <c r="U52" s="23"/>
      <c r="V52" s="118">
        <f>(Table3[[#This Row],[Total]]+0.95*Table3[[#This Row],[Operating Costs From https://www.transit.dot.gov/ntd/data-product/2021-operating-expenses]])/Table3[[#This Row],[VMT from https://www.transit.dot.gov/ntd/data-product/2021-metrics]]</f>
        <v>152.01563660303566</v>
      </c>
      <c r="W52" s="118">
        <f t="shared" si="1"/>
        <v>95.009772876897287</v>
      </c>
      <c r="X52" s="110" t="s">
        <v>244</v>
      </c>
      <c r="Y52" s="23"/>
      <c r="Z52" s="23"/>
      <c r="AA52" s="23"/>
      <c r="AB52" s="23"/>
      <c r="AC52" s="23"/>
      <c r="AD52" s="23"/>
      <c r="AE52" s="23"/>
      <c r="AF52" s="23"/>
      <c r="AG52" s="23"/>
      <c r="AH52" s="23"/>
      <c r="AI52" s="23"/>
      <c r="AJ52" s="23"/>
      <c r="AK52" s="23"/>
    </row>
    <row r="53" spans="1:37" s="24" customFormat="1" ht="11.25" customHeight="1" x14ac:dyDescent="0.15">
      <c r="A53" s="119" t="s">
        <v>245</v>
      </c>
      <c r="B53" s="120" t="s">
        <v>196</v>
      </c>
      <c r="C53" s="110" t="s">
        <v>246</v>
      </c>
      <c r="D53" s="121"/>
      <c r="E53" s="122"/>
      <c r="F53" s="113">
        <v>366</v>
      </c>
      <c r="G53" s="114">
        <v>6819441</v>
      </c>
      <c r="H53" s="114">
        <v>0</v>
      </c>
      <c r="I53" s="114">
        <v>0</v>
      </c>
      <c r="J53" s="114">
        <v>455090</v>
      </c>
      <c r="K53" s="114">
        <v>6586534</v>
      </c>
      <c r="L53" s="114">
        <v>88173</v>
      </c>
      <c r="M53" s="114">
        <v>25591</v>
      </c>
      <c r="N53" s="114">
        <v>237758</v>
      </c>
      <c r="O53" s="114">
        <v>148624</v>
      </c>
      <c r="P53" s="114">
        <v>0</v>
      </c>
      <c r="Q53" s="115">
        <v>14361211</v>
      </c>
      <c r="R53" s="114">
        <v>292973723</v>
      </c>
      <c r="S53" s="114">
        <v>8829722</v>
      </c>
      <c r="T53" s="23"/>
      <c r="U53" s="23"/>
      <c r="V53" s="118">
        <f>(Table3[[#This Row],[Total]]+0.95*Table3[[#This Row],[Operating Costs From https://www.transit.dot.gov/ntd/data-product/2021-operating-expenses]])/Table3[[#This Row],[VMT from https://www.transit.dot.gov/ntd/data-product/2021-metrics]]</f>
        <v>33.147844048770729</v>
      </c>
      <c r="W53" s="118">
        <f t="shared" si="1"/>
        <v>20.717402530481703</v>
      </c>
      <c r="X53" s="110" t="s">
        <v>246</v>
      </c>
      <c r="Y53" s="23"/>
      <c r="Z53" s="23"/>
      <c r="AA53" s="23"/>
      <c r="AB53" s="23"/>
      <c r="AC53" s="23"/>
      <c r="AD53" s="23"/>
      <c r="AE53" s="23"/>
      <c r="AF53" s="23"/>
      <c r="AG53" s="23"/>
      <c r="AH53" s="23"/>
      <c r="AI53" s="23"/>
      <c r="AJ53" s="23"/>
      <c r="AK53" s="23"/>
    </row>
    <row r="54" spans="1:37" s="24" customFormat="1" ht="11.25" customHeight="1" x14ac:dyDescent="0.15">
      <c r="A54" s="119" t="s">
        <v>247</v>
      </c>
      <c r="B54" s="120" t="s">
        <v>196</v>
      </c>
      <c r="C54" s="110" t="s">
        <v>248</v>
      </c>
      <c r="D54" s="121"/>
      <c r="E54" s="122"/>
      <c r="F54" s="113">
        <v>4042</v>
      </c>
      <c r="G54" s="114">
        <v>0</v>
      </c>
      <c r="H54" s="114">
        <v>0</v>
      </c>
      <c r="I54" s="114">
        <v>0</v>
      </c>
      <c r="J54" s="114">
        <v>0</v>
      </c>
      <c r="K54" s="114">
        <v>4043779</v>
      </c>
      <c r="L54" s="114">
        <v>0</v>
      </c>
      <c r="M54" s="114">
        <v>0</v>
      </c>
      <c r="N54" s="114">
        <v>105367</v>
      </c>
      <c r="O54" s="114">
        <v>0</v>
      </c>
      <c r="P54" s="114">
        <v>238080</v>
      </c>
      <c r="Q54" s="115">
        <v>4387226</v>
      </c>
      <c r="R54" s="114">
        <v>66955634</v>
      </c>
      <c r="S54" s="114">
        <v>41817391</v>
      </c>
      <c r="T54" s="23"/>
      <c r="U54" s="23"/>
      <c r="V54" s="118">
        <f>(Table3[[#This Row],[Total]]+0.95*Table3[[#This Row],[Operating Costs From https://www.transit.dot.gov/ntd/data-product/2021-operating-expenses]])/Table3[[#This Row],[VMT from https://www.transit.dot.gov/ntd/data-product/2021-metrics]]</f>
        <v>1.6260000127698067</v>
      </c>
      <c r="W54" s="118">
        <f t="shared" si="1"/>
        <v>1.0162500079811292</v>
      </c>
      <c r="X54" s="110" t="s">
        <v>248</v>
      </c>
      <c r="Y54" s="23"/>
      <c r="Z54" s="23"/>
      <c r="AA54" s="23"/>
      <c r="AB54" s="23"/>
      <c r="AC54" s="23"/>
      <c r="AD54" s="23"/>
      <c r="AE54" s="23"/>
      <c r="AF54" s="23"/>
      <c r="AG54" s="23"/>
      <c r="AH54" s="23"/>
      <c r="AI54" s="23"/>
      <c r="AJ54" s="23"/>
      <c r="AK54" s="23"/>
    </row>
    <row r="55" spans="1:37" s="24" customFormat="1" ht="11.25" customHeight="1" thickBot="1" x14ac:dyDescent="0.2">
      <c r="A55" s="127" t="s">
        <v>247</v>
      </c>
      <c r="B55" s="128" t="s">
        <v>198</v>
      </c>
      <c r="C55" s="110" t="s">
        <v>249</v>
      </c>
      <c r="D55" s="129"/>
      <c r="E55" s="130"/>
      <c r="F55" s="131">
        <v>5028</v>
      </c>
      <c r="G55" s="132">
        <v>0</v>
      </c>
      <c r="H55" s="132">
        <v>0</v>
      </c>
      <c r="I55" s="132">
        <v>0</v>
      </c>
      <c r="J55" s="132">
        <v>0</v>
      </c>
      <c r="K55" s="132">
        <v>591782</v>
      </c>
      <c r="L55" s="132">
        <v>0</v>
      </c>
      <c r="M55" s="132">
        <v>0</v>
      </c>
      <c r="N55" s="132">
        <v>240960</v>
      </c>
      <c r="O55" s="132">
        <v>287482</v>
      </c>
      <c r="P55" s="132">
        <v>587670</v>
      </c>
      <c r="Q55" s="133">
        <v>1707894</v>
      </c>
      <c r="R55" s="132">
        <v>61322745</v>
      </c>
      <c r="S55" s="134">
        <v>95609465</v>
      </c>
      <c r="T55" s="23"/>
      <c r="U55" s="23"/>
      <c r="V55" s="118">
        <f>(Table3[[#This Row],[Total]]+0.95*Table3[[#This Row],[Operating Costs From https://www.transit.dot.gov/ntd/data-product/2021-operating-expenses]])/Table3[[#This Row],[VMT from https://www.transit.dot.gov/ntd/data-product/2021-metrics]]</f>
        <v>0.62718164723544889</v>
      </c>
      <c r="W55" s="118">
        <f t="shared" si="1"/>
        <v>0.39198852952215552</v>
      </c>
      <c r="X55" s="135" t="s">
        <v>249</v>
      </c>
      <c r="Y55" s="23"/>
      <c r="Z55" s="23"/>
      <c r="AA55" s="23"/>
      <c r="AB55" s="23"/>
      <c r="AC55" s="23"/>
      <c r="AD55" s="23"/>
      <c r="AE55" s="23"/>
      <c r="AF55" s="23"/>
      <c r="AG55" s="23"/>
      <c r="AH55" s="23"/>
      <c r="AI55" s="23"/>
      <c r="AJ55" s="23"/>
      <c r="AK55" s="23"/>
    </row>
    <row r="56" spans="1:37" s="24" customFormat="1" ht="11.25" customHeight="1" x14ac:dyDescent="0.15">
      <c r="A56" s="136"/>
      <c r="B56" s="137"/>
      <c r="C56" s="138"/>
      <c r="D56" s="139"/>
      <c r="E56" s="139"/>
      <c r="F56" s="140"/>
      <c r="G56" s="140"/>
      <c r="H56" s="140"/>
      <c r="I56" s="140"/>
      <c r="J56" s="140"/>
      <c r="K56" s="140"/>
      <c r="L56" s="140"/>
      <c r="M56" s="140"/>
      <c r="N56" s="140"/>
      <c r="O56" s="140"/>
      <c r="P56" s="140"/>
      <c r="Q56" s="140"/>
      <c r="R56" s="141"/>
      <c r="S56" s="23"/>
      <c r="T56" s="23"/>
      <c r="U56" s="23"/>
      <c r="V56" s="23"/>
      <c r="W56" s="23"/>
      <c r="X56" s="23"/>
      <c r="Y56" s="23"/>
      <c r="Z56" s="23"/>
      <c r="AA56" s="23"/>
      <c r="AB56" s="23"/>
      <c r="AC56" s="23"/>
      <c r="AD56" s="23"/>
      <c r="AE56" s="23"/>
      <c r="AF56" s="23"/>
      <c r="AG56" s="23"/>
      <c r="AH56" s="23"/>
      <c r="AI56" s="23"/>
      <c r="AJ56" s="23"/>
      <c r="AK56" s="23"/>
    </row>
    <row r="57" spans="1:37" s="24" customFormat="1" ht="11.25" customHeight="1" thickBot="1" x14ac:dyDescent="0.2">
      <c r="A57" s="142"/>
      <c r="B57" s="81"/>
      <c r="C57" s="81"/>
      <c r="D57" s="139"/>
      <c r="E57" s="139"/>
      <c r="F57" s="140"/>
      <c r="G57" s="83"/>
      <c r="H57" s="83"/>
      <c r="I57" s="83"/>
      <c r="J57" s="83"/>
      <c r="K57" s="83"/>
      <c r="L57" s="83"/>
      <c r="M57" s="83"/>
      <c r="N57" s="83"/>
      <c r="O57" s="83"/>
      <c r="P57" s="83"/>
      <c r="Q57" s="83"/>
      <c r="R57" s="33"/>
      <c r="S57" s="23"/>
      <c r="T57" s="23"/>
      <c r="U57" s="23"/>
      <c r="V57" s="23"/>
      <c r="W57" s="23"/>
      <c r="X57" s="23"/>
      <c r="Y57" s="23"/>
      <c r="Z57" s="23"/>
      <c r="AA57" s="23"/>
      <c r="AB57" s="23"/>
      <c r="AC57" s="23"/>
      <c r="AD57" s="23"/>
      <c r="AE57" s="23"/>
      <c r="AF57" s="23"/>
      <c r="AG57" s="23"/>
      <c r="AH57" s="23"/>
      <c r="AI57" s="23"/>
      <c r="AJ57" s="23"/>
      <c r="AK57" s="23"/>
    </row>
    <row r="58" spans="1:37" s="24" customFormat="1" ht="16" customHeight="1" thickBot="1" x14ac:dyDescent="0.2">
      <c r="A58" s="143" t="s">
        <v>250</v>
      </c>
      <c r="B58" s="98"/>
      <c r="C58" s="98"/>
      <c r="D58" s="144"/>
      <c r="E58" s="144"/>
      <c r="F58" s="99"/>
      <c r="G58" s="100"/>
      <c r="H58" s="100"/>
      <c r="I58" s="100"/>
      <c r="J58" s="100"/>
      <c r="K58" s="100"/>
      <c r="L58" s="100"/>
      <c r="M58" s="100"/>
      <c r="N58" s="100"/>
      <c r="O58" s="100"/>
      <c r="P58" s="100"/>
      <c r="Q58" s="100"/>
      <c r="R58" s="33"/>
      <c r="S58" s="23"/>
      <c r="T58" s="23"/>
      <c r="U58" s="23"/>
      <c r="V58" s="23"/>
      <c r="W58" s="23"/>
      <c r="X58" s="23"/>
      <c r="Y58" s="23"/>
      <c r="Z58" s="23"/>
      <c r="AA58" s="23"/>
      <c r="AB58" s="23"/>
      <c r="AC58" s="23"/>
      <c r="AD58" s="23"/>
      <c r="AE58" s="23"/>
      <c r="AF58" s="23"/>
      <c r="AG58" s="23"/>
      <c r="AH58" s="23"/>
      <c r="AI58" s="23"/>
      <c r="AJ58" s="23"/>
      <c r="AK58" s="23"/>
    </row>
    <row r="59" spans="1:37" s="50" customFormat="1" ht="36" x14ac:dyDescent="0.15">
      <c r="A59" s="145"/>
      <c r="B59" s="145"/>
      <c r="C59" s="145"/>
      <c r="D59" s="146"/>
      <c r="E59" s="46" t="s">
        <v>167</v>
      </c>
      <c r="F59" s="47" t="s">
        <v>140</v>
      </c>
      <c r="G59" s="47" t="s">
        <v>141</v>
      </c>
      <c r="H59" s="47" t="s">
        <v>142</v>
      </c>
      <c r="I59" s="47" t="s">
        <v>143</v>
      </c>
      <c r="J59" s="47" t="s">
        <v>144</v>
      </c>
      <c r="K59" s="47" t="s">
        <v>145</v>
      </c>
      <c r="L59" s="47" t="s">
        <v>146</v>
      </c>
      <c r="M59" s="47" t="s">
        <v>147</v>
      </c>
      <c r="N59" s="47" t="s">
        <v>192</v>
      </c>
      <c r="O59" s="47" t="s">
        <v>149</v>
      </c>
      <c r="P59" s="47" t="s">
        <v>150</v>
      </c>
      <c r="Q59" s="47" t="s">
        <v>151</v>
      </c>
      <c r="R59" s="49"/>
      <c r="S59" s="49"/>
      <c r="T59" s="49"/>
      <c r="U59" s="49"/>
      <c r="V59" s="49"/>
      <c r="W59" s="49"/>
      <c r="X59" s="49"/>
      <c r="Y59" s="49"/>
      <c r="Z59" s="49"/>
      <c r="AA59" s="49"/>
      <c r="AB59" s="49"/>
      <c r="AC59" s="49"/>
      <c r="AD59" s="49"/>
      <c r="AE59" s="49"/>
      <c r="AF59" s="49"/>
      <c r="AG59" s="49"/>
      <c r="AH59" s="49"/>
      <c r="AI59" s="49"/>
      <c r="AJ59" s="49"/>
      <c r="AK59" s="49"/>
    </row>
    <row r="60" spans="1:37" s="24" customFormat="1" ht="16" customHeight="1" x14ac:dyDescent="0.15">
      <c r="A60" s="120" t="s">
        <v>168</v>
      </c>
      <c r="B60" s="147">
        <v>10</v>
      </c>
      <c r="C60" s="148"/>
      <c r="D60" s="149">
        <v>10</v>
      </c>
      <c r="E60" s="150" t="s">
        <v>251</v>
      </c>
      <c r="F60" s="151">
        <v>4415</v>
      </c>
      <c r="G60" s="152">
        <v>33288627</v>
      </c>
      <c r="H60" s="152">
        <v>24932099</v>
      </c>
      <c r="I60" s="152">
        <v>2824445</v>
      </c>
      <c r="J60" s="152">
        <v>4147763</v>
      </c>
      <c r="K60" s="152">
        <v>42521549</v>
      </c>
      <c r="L60" s="152">
        <v>1792614</v>
      </c>
      <c r="M60" s="152">
        <v>567103</v>
      </c>
      <c r="N60" s="152">
        <v>18654605</v>
      </c>
      <c r="O60" s="152">
        <v>66745559</v>
      </c>
      <c r="P60" s="152">
        <v>63748710</v>
      </c>
      <c r="Q60" s="153">
        <v>259223074</v>
      </c>
      <c r="R60" s="154"/>
      <c r="S60" s="23"/>
      <c r="T60" s="23" t="str">
        <f>A60&amp;" "&amp;FIXED(B60,0,0)</f>
        <v>Under 10</v>
      </c>
      <c r="U60" s="23"/>
      <c r="V60" s="23"/>
      <c r="W60" s="23"/>
      <c r="X60" s="23"/>
      <c r="Y60" s="23"/>
      <c r="Z60" s="23"/>
      <c r="AA60" s="23"/>
      <c r="AB60" s="23"/>
      <c r="AC60" s="23"/>
      <c r="AD60" s="23"/>
      <c r="AE60" s="23"/>
      <c r="AF60" s="23"/>
      <c r="AG60" s="23"/>
      <c r="AH60" s="23"/>
      <c r="AI60" s="23"/>
      <c r="AJ60" s="23"/>
      <c r="AK60" s="23"/>
    </row>
    <row r="61" spans="1:37" s="24" customFormat="1" ht="16" customHeight="1" x14ac:dyDescent="0.15">
      <c r="A61" s="120" t="s">
        <v>170</v>
      </c>
      <c r="B61" s="147">
        <v>10</v>
      </c>
      <c r="C61" s="148" t="s">
        <v>171</v>
      </c>
      <c r="D61" s="149">
        <v>25</v>
      </c>
      <c r="E61" s="150" t="s">
        <v>252</v>
      </c>
      <c r="F61" s="155">
        <v>10080</v>
      </c>
      <c r="G61" s="114">
        <v>29140219</v>
      </c>
      <c r="H61" s="114">
        <v>151897927</v>
      </c>
      <c r="I61" s="114">
        <v>7526578</v>
      </c>
      <c r="J61" s="114">
        <v>10415440</v>
      </c>
      <c r="K61" s="114">
        <v>173658249</v>
      </c>
      <c r="L61" s="114">
        <v>1129296</v>
      </c>
      <c r="M61" s="114">
        <v>1880932</v>
      </c>
      <c r="N61" s="114">
        <v>14497502</v>
      </c>
      <c r="O61" s="114">
        <v>8819916</v>
      </c>
      <c r="P61" s="114">
        <v>212882616</v>
      </c>
      <c r="Q61" s="115">
        <v>611848675</v>
      </c>
      <c r="R61" s="154"/>
      <c r="S61" s="23"/>
      <c r="T61" s="23" t="str">
        <f t="shared" ref="T61:T68" si="2">IFERROR(IF(A61="Between",A61&amp;" "&amp;FIXED(B61,0,0)&amp;" "&amp;C61&amp;" "&amp;FIXED(D61,0,0),A61&amp;" "&amp;FIXED(B61,0,0)),"invalid bin")</f>
        <v>Between 10 and 25</v>
      </c>
      <c r="U61" s="23"/>
      <c r="V61" s="23"/>
      <c r="W61" s="23"/>
      <c r="X61" s="23"/>
      <c r="Y61" s="23"/>
      <c r="Z61" s="23"/>
      <c r="AA61" s="23"/>
      <c r="AB61" s="23"/>
      <c r="AC61" s="23"/>
      <c r="AD61" s="23"/>
      <c r="AE61" s="23"/>
      <c r="AF61" s="23"/>
      <c r="AG61" s="23"/>
      <c r="AH61" s="23"/>
      <c r="AI61" s="23"/>
      <c r="AJ61" s="23"/>
      <c r="AK61" s="23"/>
    </row>
    <row r="62" spans="1:37" s="24" customFormat="1" ht="16" customHeight="1" x14ac:dyDescent="0.15">
      <c r="A62" s="120" t="s">
        <v>170</v>
      </c>
      <c r="B62" s="147">
        <v>25</v>
      </c>
      <c r="C62" s="148" t="s">
        <v>171</v>
      </c>
      <c r="D62" s="149">
        <v>50</v>
      </c>
      <c r="E62" s="150" t="s">
        <v>253</v>
      </c>
      <c r="F62" s="155">
        <v>10503</v>
      </c>
      <c r="G62" s="114">
        <v>104749168</v>
      </c>
      <c r="H62" s="114">
        <v>115390653</v>
      </c>
      <c r="I62" s="114">
        <v>18560777</v>
      </c>
      <c r="J62" s="114">
        <v>113061255</v>
      </c>
      <c r="K62" s="114">
        <v>177634691</v>
      </c>
      <c r="L62" s="114">
        <v>7263774</v>
      </c>
      <c r="M62" s="114">
        <v>4661094</v>
      </c>
      <c r="N62" s="114">
        <v>145030528</v>
      </c>
      <c r="O62" s="114">
        <v>10708228</v>
      </c>
      <c r="P62" s="114">
        <v>138886809</v>
      </c>
      <c r="Q62" s="156">
        <v>835946977</v>
      </c>
      <c r="R62" s="23"/>
      <c r="S62" s="23"/>
      <c r="T62" s="23" t="str">
        <f t="shared" si="2"/>
        <v>Between 25 and 50</v>
      </c>
      <c r="U62" s="23"/>
      <c r="V62" s="23"/>
      <c r="W62" s="23"/>
      <c r="X62" s="23"/>
      <c r="Y62" s="23"/>
      <c r="Z62" s="23"/>
      <c r="AA62" s="23"/>
    </row>
    <row r="63" spans="1:37" s="24" customFormat="1" ht="16" customHeight="1" x14ac:dyDescent="0.15">
      <c r="A63" s="120" t="s">
        <v>170</v>
      </c>
      <c r="B63" s="147">
        <v>50</v>
      </c>
      <c r="C63" s="148" t="s">
        <v>171</v>
      </c>
      <c r="D63" s="149">
        <v>100</v>
      </c>
      <c r="E63" s="150" t="s">
        <v>254</v>
      </c>
      <c r="F63" s="155">
        <v>10957</v>
      </c>
      <c r="G63" s="114">
        <v>501240639</v>
      </c>
      <c r="H63" s="114">
        <v>91359138</v>
      </c>
      <c r="I63" s="114">
        <v>23466849</v>
      </c>
      <c r="J63" s="114">
        <v>72528707</v>
      </c>
      <c r="K63" s="114">
        <v>376109151</v>
      </c>
      <c r="L63" s="114">
        <v>5398246</v>
      </c>
      <c r="M63" s="114">
        <v>16502121</v>
      </c>
      <c r="N63" s="114">
        <v>45479519</v>
      </c>
      <c r="O63" s="114">
        <v>13192658</v>
      </c>
      <c r="P63" s="114">
        <v>37302826</v>
      </c>
      <c r="Q63" s="114">
        <v>1182579854</v>
      </c>
      <c r="R63" s="154"/>
      <c r="S63" s="23"/>
      <c r="T63" s="23" t="str">
        <f t="shared" si="2"/>
        <v>Between 50 and 100</v>
      </c>
      <c r="U63" s="23"/>
      <c r="V63" s="23"/>
      <c r="W63" s="23"/>
      <c r="X63" s="23"/>
      <c r="Y63" s="23"/>
      <c r="Z63" s="23"/>
      <c r="AA63" s="23"/>
      <c r="AB63" s="23"/>
      <c r="AC63" s="23"/>
      <c r="AD63" s="23"/>
      <c r="AE63" s="23"/>
      <c r="AF63" s="23"/>
      <c r="AG63" s="23"/>
      <c r="AH63" s="23"/>
      <c r="AI63" s="23"/>
      <c r="AJ63" s="23"/>
      <c r="AK63" s="23"/>
    </row>
    <row r="64" spans="1:37" s="24" customFormat="1" ht="16" customHeight="1" x14ac:dyDescent="0.15">
      <c r="A64" s="120" t="s">
        <v>170</v>
      </c>
      <c r="B64" s="147">
        <v>100</v>
      </c>
      <c r="C64" s="148" t="s">
        <v>171</v>
      </c>
      <c r="D64" s="149">
        <v>250</v>
      </c>
      <c r="E64" s="150" t="s">
        <v>255</v>
      </c>
      <c r="F64" s="155">
        <v>11528</v>
      </c>
      <c r="G64" s="114">
        <v>55226312</v>
      </c>
      <c r="H64" s="114">
        <v>68388927</v>
      </c>
      <c r="I64" s="114">
        <v>56857572</v>
      </c>
      <c r="J64" s="114">
        <v>86352990</v>
      </c>
      <c r="K64" s="114">
        <v>408472150</v>
      </c>
      <c r="L64" s="114">
        <v>7483831</v>
      </c>
      <c r="M64" s="114">
        <v>19183162</v>
      </c>
      <c r="N64" s="114">
        <v>63539793</v>
      </c>
      <c r="O64" s="114">
        <v>20252206</v>
      </c>
      <c r="P64" s="114">
        <v>31272410</v>
      </c>
      <c r="Q64" s="114">
        <v>817029353</v>
      </c>
      <c r="R64" s="154"/>
      <c r="S64" s="23"/>
      <c r="T64" s="23" t="str">
        <f t="shared" si="2"/>
        <v>Between 100 and 250</v>
      </c>
      <c r="U64" s="23"/>
      <c r="V64" s="23"/>
      <c r="W64" s="23"/>
      <c r="X64" s="23"/>
      <c r="Y64" s="23"/>
      <c r="Z64" s="23"/>
      <c r="AA64" s="23"/>
      <c r="AB64" s="23"/>
      <c r="AC64" s="23"/>
      <c r="AD64" s="23"/>
      <c r="AE64" s="23"/>
      <c r="AF64" s="23"/>
      <c r="AG64" s="23"/>
      <c r="AH64" s="23"/>
      <c r="AI64" s="23"/>
      <c r="AJ64" s="23"/>
      <c r="AK64" s="23"/>
    </row>
    <row r="65" spans="1:37" s="24" customFormat="1" ht="16" customHeight="1" x14ac:dyDescent="0.15">
      <c r="A65" s="120" t="s">
        <v>170</v>
      </c>
      <c r="B65" s="147">
        <v>250</v>
      </c>
      <c r="C65" s="148" t="s">
        <v>171</v>
      </c>
      <c r="D65" s="149">
        <v>500</v>
      </c>
      <c r="E65" s="150" t="s">
        <v>256</v>
      </c>
      <c r="F65" s="155">
        <v>13805</v>
      </c>
      <c r="G65" s="114">
        <v>1595733693</v>
      </c>
      <c r="H65" s="114">
        <v>420933466</v>
      </c>
      <c r="I65" s="114">
        <v>29281180</v>
      </c>
      <c r="J65" s="114">
        <v>198909747</v>
      </c>
      <c r="K65" s="114">
        <v>747941113</v>
      </c>
      <c r="L65" s="114">
        <v>8593750</v>
      </c>
      <c r="M65" s="114">
        <v>38617968</v>
      </c>
      <c r="N65" s="114">
        <v>253465964</v>
      </c>
      <c r="O65" s="114">
        <v>47743454</v>
      </c>
      <c r="P65" s="114">
        <v>599200</v>
      </c>
      <c r="Q65" s="114">
        <v>3341819535</v>
      </c>
      <c r="R65" s="154"/>
      <c r="S65" s="23"/>
      <c r="T65" s="23" t="str">
        <f t="shared" si="2"/>
        <v>Between 250 and 500</v>
      </c>
      <c r="U65" s="23"/>
      <c r="V65" s="23"/>
      <c r="W65" s="23"/>
      <c r="X65" s="23"/>
      <c r="Y65" s="23"/>
      <c r="Z65" s="23"/>
      <c r="AA65" s="23"/>
      <c r="AB65" s="23"/>
      <c r="AC65" s="23"/>
      <c r="AD65" s="23"/>
      <c r="AE65" s="23"/>
      <c r="AF65" s="23"/>
      <c r="AG65" s="23"/>
      <c r="AH65" s="23"/>
      <c r="AI65" s="23"/>
      <c r="AJ65" s="23"/>
      <c r="AK65" s="23"/>
    </row>
    <row r="66" spans="1:37" s="24" customFormat="1" ht="16" customHeight="1" x14ac:dyDescent="0.15">
      <c r="A66" s="120" t="s">
        <v>170</v>
      </c>
      <c r="B66" s="147">
        <v>500</v>
      </c>
      <c r="C66" s="148" t="s">
        <v>171</v>
      </c>
      <c r="D66" s="149">
        <v>1000</v>
      </c>
      <c r="E66" s="150" t="s">
        <v>257</v>
      </c>
      <c r="F66" s="155">
        <v>20162</v>
      </c>
      <c r="G66" s="114">
        <v>2573290826</v>
      </c>
      <c r="H66" s="114">
        <v>923477796</v>
      </c>
      <c r="I66" s="114">
        <v>117241209</v>
      </c>
      <c r="J66" s="114">
        <v>358446485</v>
      </c>
      <c r="K66" s="114">
        <v>1119619042</v>
      </c>
      <c r="L66" s="114">
        <v>31017494</v>
      </c>
      <c r="M66" s="114">
        <v>26157847</v>
      </c>
      <c r="N66" s="114">
        <v>294563647</v>
      </c>
      <c r="O66" s="114">
        <v>30198895</v>
      </c>
      <c r="P66" s="114">
        <v>0</v>
      </c>
      <c r="Q66" s="114">
        <v>5474013241</v>
      </c>
      <c r="R66" s="154"/>
      <c r="S66" s="23"/>
      <c r="T66" s="23" t="str">
        <f t="shared" si="2"/>
        <v>Between 500 and 1,000</v>
      </c>
      <c r="U66" s="23"/>
      <c r="V66" s="23"/>
      <c r="W66" s="23"/>
      <c r="X66" s="23"/>
      <c r="Y66" s="23"/>
      <c r="Z66" s="23"/>
      <c r="AA66" s="23"/>
      <c r="AB66" s="23"/>
      <c r="AC66" s="23"/>
      <c r="AD66" s="23"/>
      <c r="AE66" s="23"/>
      <c r="AF66" s="23"/>
      <c r="AG66" s="23"/>
      <c r="AH66" s="23"/>
      <c r="AI66" s="23"/>
      <c r="AJ66" s="23"/>
      <c r="AK66" s="23"/>
    </row>
    <row r="67" spans="1:37" s="24" customFormat="1" ht="16" customHeight="1" x14ac:dyDescent="0.15">
      <c r="A67" s="120" t="s">
        <v>170</v>
      </c>
      <c r="B67" s="147">
        <v>1000</v>
      </c>
      <c r="C67" s="148" t="s">
        <v>171</v>
      </c>
      <c r="D67" s="149">
        <v>2000</v>
      </c>
      <c r="E67" s="150" t="s">
        <v>258</v>
      </c>
      <c r="F67" s="155">
        <v>7363</v>
      </c>
      <c r="G67" s="114">
        <v>717222535</v>
      </c>
      <c r="H67" s="114">
        <v>238059257</v>
      </c>
      <c r="I67" s="114">
        <v>8831484</v>
      </c>
      <c r="J67" s="114">
        <v>199414229</v>
      </c>
      <c r="K67" s="114">
        <v>358206115</v>
      </c>
      <c r="L67" s="114">
        <v>14991560</v>
      </c>
      <c r="M67" s="114">
        <v>4303210</v>
      </c>
      <c r="N67" s="114">
        <v>148078117</v>
      </c>
      <c r="O67" s="114">
        <v>13008170</v>
      </c>
      <c r="P67" s="114">
        <v>0</v>
      </c>
      <c r="Q67" s="114">
        <v>1702114677</v>
      </c>
      <c r="R67" s="154"/>
      <c r="S67" s="23"/>
      <c r="T67" s="23" t="str">
        <f t="shared" si="2"/>
        <v>Between 1,000 and 2,000</v>
      </c>
      <c r="U67" s="23"/>
      <c r="V67" s="23"/>
      <c r="W67" s="23"/>
      <c r="X67" s="23"/>
      <c r="Y67" s="23"/>
      <c r="Z67" s="23"/>
      <c r="AA67" s="23"/>
      <c r="AB67" s="23"/>
      <c r="AC67" s="23"/>
      <c r="AD67" s="23"/>
      <c r="AE67" s="23"/>
      <c r="AF67" s="23"/>
      <c r="AG67" s="23"/>
      <c r="AH67" s="23"/>
      <c r="AI67" s="23"/>
      <c r="AJ67" s="23"/>
      <c r="AK67" s="23"/>
    </row>
    <row r="68" spans="1:37" s="24" customFormat="1" ht="16" customHeight="1" thickBot="1" x14ac:dyDescent="0.2">
      <c r="A68" s="157" t="s">
        <v>173</v>
      </c>
      <c r="B68" s="158">
        <v>2000</v>
      </c>
      <c r="C68" s="159" t="s">
        <v>174</v>
      </c>
      <c r="D68" s="160"/>
      <c r="E68" s="150" t="s">
        <v>259</v>
      </c>
      <c r="F68" s="161">
        <v>28224</v>
      </c>
      <c r="G68" s="132">
        <v>3914934907</v>
      </c>
      <c r="H68" s="132">
        <v>1704078694</v>
      </c>
      <c r="I68" s="132">
        <v>328437139</v>
      </c>
      <c r="J68" s="132">
        <v>787294794</v>
      </c>
      <c r="K68" s="132">
        <v>1596390037</v>
      </c>
      <c r="L68" s="132">
        <v>222602819</v>
      </c>
      <c r="M68" s="132">
        <v>200345141</v>
      </c>
      <c r="N68" s="132">
        <v>891252714</v>
      </c>
      <c r="O68" s="132">
        <v>284989628</v>
      </c>
      <c r="P68" s="132">
        <v>0</v>
      </c>
      <c r="Q68" s="114">
        <v>9930325873</v>
      </c>
      <c r="R68" s="154"/>
      <c r="S68" s="23"/>
      <c r="T68" s="23" t="str">
        <f t="shared" si="2"/>
        <v>Over 2,000</v>
      </c>
      <c r="U68" s="23"/>
      <c r="V68" s="23"/>
      <c r="W68" s="23"/>
      <c r="X68" s="23"/>
      <c r="Y68" s="23"/>
      <c r="Z68" s="23"/>
      <c r="AA68" s="23"/>
      <c r="AB68" s="23"/>
      <c r="AC68" s="23"/>
      <c r="AD68" s="23"/>
      <c r="AE68" s="23"/>
      <c r="AF68" s="23"/>
      <c r="AG68" s="23"/>
      <c r="AH68" s="23"/>
      <c r="AI68" s="23"/>
      <c r="AJ68" s="23"/>
      <c r="AK68" s="23"/>
    </row>
    <row r="69" spans="1:37" ht="14" thickBot="1" x14ac:dyDescent="0.2">
      <c r="A69" s="162"/>
      <c r="B69" s="163"/>
      <c r="C69" s="163"/>
      <c r="D69" s="164"/>
      <c r="E69" s="165"/>
      <c r="F69" s="82" t="s">
        <v>174</v>
      </c>
      <c r="G69" s="166" t="e">
        <v>#VALUE!</v>
      </c>
      <c r="H69" s="166" t="e">
        <v>#VALUE!</v>
      </c>
      <c r="I69" s="166" t="e">
        <v>#VALUE!</v>
      </c>
      <c r="J69" s="166" t="e">
        <v>#VALUE!</v>
      </c>
      <c r="K69" s="166" t="e">
        <v>#VALUE!</v>
      </c>
      <c r="L69" s="166" t="e">
        <v>#VALUE!</v>
      </c>
      <c r="M69" s="166" t="e">
        <v>#VALUE!</v>
      </c>
      <c r="N69" s="166" t="e">
        <v>#VALUE!</v>
      </c>
      <c r="O69" s="166" t="e">
        <v>#VALUE!</v>
      </c>
      <c r="P69" s="166" t="e">
        <v>#VALUE!</v>
      </c>
      <c r="Q69" s="167"/>
      <c r="R69" s="15"/>
    </row>
    <row r="70" spans="1:37" x14ac:dyDescent="0.15">
      <c r="A70" s="168"/>
      <c r="D70" s="169"/>
      <c r="E70" s="170"/>
      <c r="F70" s="171"/>
      <c r="G70" s="172">
        <v>33288627</v>
      </c>
      <c r="H70" s="172">
        <v>24932099</v>
      </c>
      <c r="I70" s="172">
        <v>2824445</v>
      </c>
      <c r="J70" s="172">
        <v>4147763</v>
      </c>
      <c r="K70" s="172">
        <v>42521549</v>
      </c>
      <c r="L70" s="172">
        <v>1792614</v>
      </c>
      <c r="M70" s="172">
        <v>567103</v>
      </c>
      <c r="N70" s="172">
        <v>18654605</v>
      </c>
      <c r="O70" s="172">
        <v>66745559</v>
      </c>
      <c r="P70" s="172">
        <v>63748710</v>
      </c>
      <c r="Q70" s="173" t="s">
        <v>151</v>
      </c>
      <c r="R70" s="15"/>
    </row>
    <row r="71" spans="1:37" ht="240" customHeight="1" x14ac:dyDescent="0.15">
      <c r="A71" s="174"/>
      <c r="B71" s="175"/>
      <c r="C71" s="175"/>
      <c r="D71" s="175"/>
      <c r="E71" s="175"/>
      <c r="F71" s="175">
        <v>0</v>
      </c>
      <c r="G71" s="176" t="s">
        <v>260</v>
      </c>
      <c r="H71" s="175"/>
      <c r="I71" s="175"/>
      <c r="J71" s="175"/>
      <c r="K71" s="175"/>
      <c r="L71" s="175"/>
      <c r="M71" s="175"/>
      <c r="N71" s="175"/>
      <c r="O71" s="175"/>
      <c r="P71" s="175"/>
      <c r="Q71" s="177"/>
      <c r="R71" s="15"/>
    </row>
    <row r="72" spans="1:37" ht="14" thickBot="1" x14ac:dyDescent="0.2">
      <c r="A72" s="178"/>
      <c r="B72" s="179"/>
      <c r="C72" s="179"/>
      <c r="D72" s="179"/>
      <c r="E72" s="179"/>
      <c r="F72" s="179"/>
      <c r="G72" s="179"/>
      <c r="H72" s="179"/>
      <c r="I72" s="179"/>
      <c r="J72" s="179"/>
      <c r="K72" s="179"/>
      <c r="L72" s="179"/>
      <c r="M72" s="179"/>
      <c r="N72" s="179"/>
      <c r="O72" s="179"/>
      <c r="P72" s="179"/>
      <c r="Q72" s="180"/>
      <c r="R72" s="15"/>
    </row>
    <row r="73" spans="1:37" ht="16" customHeight="1" thickBot="1" x14ac:dyDescent="0.2">
      <c r="A73" s="181" t="s">
        <v>261</v>
      </c>
      <c r="B73" s="13"/>
      <c r="C73" s="13"/>
      <c r="D73" s="13"/>
      <c r="E73" s="13"/>
      <c r="F73" s="13"/>
      <c r="G73" s="13"/>
      <c r="H73" s="13"/>
      <c r="I73" s="13"/>
      <c r="J73" s="13"/>
      <c r="K73" s="13"/>
      <c r="L73" s="13"/>
      <c r="M73" s="13"/>
      <c r="N73" s="13"/>
      <c r="O73" s="13"/>
      <c r="P73" s="13"/>
      <c r="Q73" s="13"/>
      <c r="R73" s="15"/>
    </row>
    <row r="74" spans="1:37" ht="36" x14ac:dyDescent="0.15">
      <c r="A74" s="182" t="s">
        <v>262</v>
      </c>
      <c r="B74" s="183" t="s">
        <v>263</v>
      </c>
      <c r="C74" s="184" t="s">
        <v>167</v>
      </c>
      <c r="D74" s="184" t="s">
        <v>191</v>
      </c>
      <c r="E74" s="185" t="s">
        <v>264</v>
      </c>
      <c r="F74" s="47" t="s">
        <v>140</v>
      </c>
      <c r="G74" s="47" t="s">
        <v>141</v>
      </c>
      <c r="H74" s="47" t="s">
        <v>142</v>
      </c>
      <c r="I74" s="47" t="s">
        <v>143</v>
      </c>
      <c r="J74" s="47" t="s">
        <v>144</v>
      </c>
      <c r="K74" s="47" t="s">
        <v>145</v>
      </c>
      <c r="L74" s="47" t="s">
        <v>146</v>
      </c>
      <c r="M74" s="47" t="s">
        <v>147</v>
      </c>
      <c r="N74" s="47" t="s">
        <v>192</v>
      </c>
      <c r="O74" s="47" t="s">
        <v>149</v>
      </c>
      <c r="P74" s="47" t="s">
        <v>150</v>
      </c>
      <c r="Q74" s="47" t="s">
        <v>151</v>
      </c>
    </row>
    <row r="75" spans="1:37" x14ac:dyDescent="0.15">
      <c r="A75" s="186" t="s">
        <v>265</v>
      </c>
      <c r="B75" s="187" t="s">
        <v>266</v>
      </c>
      <c r="C75" s="187"/>
      <c r="D75" s="187"/>
      <c r="E75" s="188"/>
      <c r="F75" s="189">
        <v>313</v>
      </c>
      <c r="G75" s="152">
        <v>28139321</v>
      </c>
      <c r="H75" s="152">
        <v>483302</v>
      </c>
      <c r="I75" s="152">
        <v>534012</v>
      </c>
      <c r="J75" s="152">
        <v>754162</v>
      </c>
      <c r="K75" s="152">
        <v>2623327</v>
      </c>
      <c r="L75" s="152">
        <v>5415694</v>
      </c>
      <c r="M75" s="152">
        <v>0</v>
      </c>
      <c r="N75" s="152">
        <v>7809041</v>
      </c>
      <c r="O75" s="152">
        <v>1087719</v>
      </c>
      <c r="P75" s="152">
        <v>4112302</v>
      </c>
      <c r="Q75" s="153">
        <v>50958880</v>
      </c>
    </row>
    <row r="76" spans="1:37" x14ac:dyDescent="0.15">
      <c r="A76" s="51" t="s">
        <v>267</v>
      </c>
      <c r="B76" s="190" t="s">
        <v>268</v>
      </c>
      <c r="C76" s="190"/>
      <c r="D76" s="190"/>
      <c r="E76" s="191"/>
      <c r="F76" s="113">
        <v>608</v>
      </c>
      <c r="G76" s="114">
        <v>0</v>
      </c>
      <c r="H76" s="114">
        <v>53161</v>
      </c>
      <c r="I76" s="114">
        <v>79495</v>
      </c>
      <c r="J76" s="114">
        <v>443753</v>
      </c>
      <c r="K76" s="114">
        <v>13768838</v>
      </c>
      <c r="L76" s="114">
        <v>400546</v>
      </c>
      <c r="M76" s="114">
        <v>814359</v>
      </c>
      <c r="N76" s="114">
        <v>1144597</v>
      </c>
      <c r="O76" s="114">
        <v>24240</v>
      </c>
      <c r="P76" s="114">
        <v>2031539</v>
      </c>
      <c r="Q76" s="115">
        <v>18760528</v>
      </c>
    </row>
    <row r="77" spans="1:37" x14ac:dyDescent="0.15">
      <c r="A77" s="51" t="s">
        <v>200</v>
      </c>
      <c r="B77" s="190" t="s">
        <v>269</v>
      </c>
      <c r="C77" s="190"/>
      <c r="D77" s="190"/>
      <c r="E77" s="191"/>
      <c r="F77" s="113">
        <v>692</v>
      </c>
      <c r="G77" s="114">
        <v>237679</v>
      </c>
      <c r="H77" s="114">
        <v>0</v>
      </c>
      <c r="I77" s="114">
        <v>435589</v>
      </c>
      <c r="J77" s="114">
        <v>1072023</v>
      </c>
      <c r="K77" s="114">
        <v>5422497</v>
      </c>
      <c r="L77" s="114">
        <v>5484</v>
      </c>
      <c r="M77" s="114">
        <v>17859</v>
      </c>
      <c r="N77" s="114">
        <v>966491</v>
      </c>
      <c r="O77" s="114">
        <v>182013</v>
      </c>
      <c r="P77" s="114">
        <v>4324408</v>
      </c>
      <c r="Q77" s="115">
        <v>12664043</v>
      </c>
    </row>
    <row r="78" spans="1:37" x14ac:dyDescent="0.15">
      <c r="A78" s="51" t="s">
        <v>270</v>
      </c>
      <c r="B78" s="190" t="s">
        <v>271</v>
      </c>
      <c r="C78" s="190"/>
      <c r="D78" s="190"/>
      <c r="E78" s="191"/>
      <c r="F78" s="113">
        <v>10</v>
      </c>
      <c r="G78" s="114">
        <v>0</v>
      </c>
      <c r="H78" s="114">
        <v>0</v>
      </c>
      <c r="I78" s="114">
        <v>0</v>
      </c>
      <c r="J78" s="114">
        <v>0</v>
      </c>
      <c r="K78" s="114">
        <v>0</v>
      </c>
      <c r="L78" s="114">
        <v>0</v>
      </c>
      <c r="M78" s="114">
        <v>0</v>
      </c>
      <c r="N78" s="114">
        <v>0</v>
      </c>
      <c r="O78" s="114">
        <v>0</v>
      </c>
      <c r="P78" s="114">
        <v>140254</v>
      </c>
      <c r="Q78" s="115">
        <v>140254</v>
      </c>
    </row>
    <row r="79" spans="1:37" x14ac:dyDescent="0.15">
      <c r="A79" s="51" t="s">
        <v>272</v>
      </c>
      <c r="B79" s="190" t="s">
        <v>273</v>
      </c>
      <c r="C79" s="190"/>
      <c r="D79" s="190"/>
      <c r="E79" s="191"/>
      <c r="F79" s="113">
        <v>1894</v>
      </c>
      <c r="G79" s="114">
        <v>54577176</v>
      </c>
      <c r="H79" s="114">
        <v>40953164</v>
      </c>
      <c r="I79" s="114">
        <v>2711609</v>
      </c>
      <c r="J79" s="114">
        <v>48838920</v>
      </c>
      <c r="K79" s="114">
        <v>102702444</v>
      </c>
      <c r="L79" s="114">
        <v>421373</v>
      </c>
      <c r="M79" s="114">
        <v>1258248</v>
      </c>
      <c r="N79" s="114">
        <v>134462811</v>
      </c>
      <c r="O79" s="114">
        <v>8779867</v>
      </c>
      <c r="P79" s="114">
        <v>9586489</v>
      </c>
      <c r="Q79" s="115">
        <v>404292101</v>
      </c>
    </row>
    <row r="80" spans="1:37" x14ac:dyDescent="0.15">
      <c r="A80" s="51" t="s">
        <v>274</v>
      </c>
      <c r="B80" s="190" t="s">
        <v>275</v>
      </c>
      <c r="C80" s="190"/>
      <c r="D80" s="190"/>
      <c r="E80" s="191"/>
      <c r="F80" s="113">
        <v>15034</v>
      </c>
      <c r="G80" s="114">
        <v>2382618521</v>
      </c>
      <c r="H80" s="114">
        <v>438940638</v>
      </c>
      <c r="I80" s="114">
        <v>147899806</v>
      </c>
      <c r="J80" s="114">
        <v>203210231</v>
      </c>
      <c r="K80" s="114">
        <v>1139883999</v>
      </c>
      <c r="L80" s="114">
        <v>31879412</v>
      </c>
      <c r="M80" s="114">
        <v>21439982</v>
      </c>
      <c r="N80" s="114">
        <v>168559031</v>
      </c>
      <c r="O80" s="114">
        <v>16899910</v>
      </c>
      <c r="P80" s="114">
        <v>36025375</v>
      </c>
      <c r="Q80" s="115">
        <v>4587356905</v>
      </c>
    </row>
    <row r="81" spans="1:17" x14ac:dyDescent="0.15">
      <c r="A81" s="51" t="s">
        <v>276</v>
      </c>
      <c r="B81" s="190" t="s">
        <v>277</v>
      </c>
      <c r="C81" s="190"/>
      <c r="D81" s="190"/>
      <c r="E81" s="191"/>
      <c r="F81" s="113">
        <v>1868</v>
      </c>
      <c r="G81" s="114">
        <v>4756390</v>
      </c>
      <c r="H81" s="114">
        <v>4035163</v>
      </c>
      <c r="I81" s="114">
        <v>555631</v>
      </c>
      <c r="J81" s="114">
        <v>5204301</v>
      </c>
      <c r="K81" s="114">
        <v>18130410</v>
      </c>
      <c r="L81" s="114">
        <v>857502</v>
      </c>
      <c r="M81" s="114">
        <v>1530158</v>
      </c>
      <c r="N81" s="114">
        <v>5107839</v>
      </c>
      <c r="O81" s="114">
        <v>2670100</v>
      </c>
      <c r="P81" s="114">
        <v>46628102</v>
      </c>
      <c r="Q81" s="115">
        <v>89475596</v>
      </c>
    </row>
    <row r="82" spans="1:17" x14ac:dyDescent="0.15">
      <c r="A82" s="51" t="s">
        <v>278</v>
      </c>
      <c r="B82" s="190" t="s">
        <v>279</v>
      </c>
      <c r="C82" s="190"/>
      <c r="D82" s="190"/>
      <c r="E82" s="191"/>
      <c r="F82" s="113">
        <v>918</v>
      </c>
      <c r="G82" s="114">
        <v>0</v>
      </c>
      <c r="H82" s="114">
        <v>768523</v>
      </c>
      <c r="I82" s="114">
        <v>11451839</v>
      </c>
      <c r="J82" s="114">
        <v>9258560</v>
      </c>
      <c r="K82" s="114">
        <v>24130412</v>
      </c>
      <c r="L82" s="114">
        <v>686954</v>
      </c>
      <c r="M82" s="114">
        <v>3816268</v>
      </c>
      <c r="N82" s="114">
        <v>3044017</v>
      </c>
      <c r="O82" s="114">
        <v>660153</v>
      </c>
      <c r="P82" s="114">
        <v>995629</v>
      </c>
      <c r="Q82" s="115">
        <v>54812355</v>
      </c>
    </row>
    <row r="83" spans="1:17" x14ac:dyDescent="0.15">
      <c r="A83" s="51" t="s">
        <v>280</v>
      </c>
      <c r="B83" s="190" t="s">
        <v>281</v>
      </c>
      <c r="C83" s="190"/>
      <c r="D83" s="190"/>
      <c r="E83" s="191"/>
      <c r="F83" s="113">
        <v>2799</v>
      </c>
      <c r="G83" s="114">
        <v>297115850</v>
      </c>
      <c r="H83" s="114">
        <v>590261639</v>
      </c>
      <c r="I83" s="114">
        <v>206997739</v>
      </c>
      <c r="J83" s="114">
        <v>99838146</v>
      </c>
      <c r="K83" s="114">
        <v>235289059</v>
      </c>
      <c r="L83" s="114">
        <v>18824046</v>
      </c>
      <c r="M83" s="114">
        <v>61946897</v>
      </c>
      <c r="N83" s="114">
        <v>229110716</v>
      </c>
      <c r="O83" s="114">
        <v>55414617</v>
      </c>
      <c r="P83" s="114">
        <v>0</v>
      </c>
      <c r="Q83" s="115">
        <v>1794798709</v>
      </c>
    </row>
    <row r="84" spans="1:17" x14ac:dyDescent="0.15">
      <c r="A84" s="51" t="s">
        <v>282</v>
      </c>
      <c r="B84" s="190" t="s">
        <v>283</v>
      </c>
      <c r="C84" s="190"/>
      <c r="D84" s="190"/>
      <c r="E84" s="191"/>
      <c r="F84" s="113">
        <v>547</v>
      </c>
      <c r="G84" s="114">
        <v>0</v>
      </c>
      <c r="H84" s="114">
        <v>188766</v>
      </c>
      <c r="I84" s="114">
        <v>5731877</v>
      </c>
      <c r="J84" s="114">
        <v>888779</v>
      </c>
      <c r="K84" s="114">
        <v>24584404</v>
      </c>
      <c r="L84" s="114">
        <v>272131</v>
      </c>
      <c r="M84" s="114">
        <v>52500</v>
      </c>
      <c r="N84" s="114">
        <v>1651050</v>
      </c>
      <c r="O84" s="114">
        <v>932185</v>
      </c>
      <c r="P84" s="114">
        <v>0</v>
      </c>
      <c r="Q84" s="115">
        <v>34301692</v>
      </c>
    </row>
    <row r="85" spans="1:17" x14ac:dyDescent="0.15">
      <c r="A85" s="51" t="s">
        <v>284</v>
      </c>
      <c r="B85" s="190" t="s">
        <v>285</v>
      </c>
      <c r="C85" s="190"/>
      <c r="D85" s="190"/>
      <c r="E85" s="191"/>
      <c r="F85" s="113">
        <v>5548</v>
      </c>
      <c r="G85" s="114">
        <v>108737946</v>
      </c>
      <c r="H85" s="114">
        <v>30522751</v>
      </c>
      <c r="I85" s="114">
        <v>11349420</v>
      </c>
      <c r="J85" s="114">
        <v>11581547</v>
      </c>
      <c r="K85" s="114">
        <v>267938263</v>
      </c>
      <c r="L85" s="114">
        <v>3626344</v>
      </c>
      <c r="M85" s="114">
        <v>4100067</v>
      </c>
      <c r="N85" s="114">
        <v>26339845</v>
      </c>
      <c r="O85" s="114">
        <v>29133649</v>
      </c>
      <c r="P85" s="114">
        <v>9534145</v>
      </c>
      <c r="Q85" s="115">
        <v>502863977</v>
      </c>
    </row>
    <row r="86" spans="1:17" x14ac:dyDescent="0.15">
      <c r="A86" s="51" t="s">
        <v>286</v>
      </c>
      <c r="B86" s="190" t="s">
        <v>287</v>
      </c>
      <c r="C86" s="190"/>
      <c r="D86" s="190"/>
      <c r="E86" s="191"/>
      <c r="F86" s="113">
        <v>2088</v>
      </c>
      <c r="G86" s="114">
        <v>40320634</v>
      </c>
      <c r="H86" s="114">
        <v>102928700</v>
      </c>
      <c r="I86" s="114">
        <v>2450973</v>
      </c>
      <c r="J86" s="114">
        <v>8021540</v>
      </c>
      <c r="K86" s="114">
        <v>99661032</v>
      </c>
      <c r="L86" s="114">
        <v>2449911</v>
      </c>
      <c r="M86" s="114">
        <v>16994</v>
      </c>
      <c r="N86" s="114">
        <v>25117083</v>
      </c>
      <c r="O86" s="114">
        <v>6653746</v>
      </c>
      <c r="P86" s="114">
        <v>13008141</v>
      </c>
      <c r="Q86" s="115">
        <v>300628754</v>
      </c>
    </row>
    <row r="87" spans="1:17" x14ac:dyDescent="0.15">
      <c r="A87" s="51" t="s">
        <v>288</v>
      </c>
      <c r="B87" s="190" t="s">
        <v>289</v>
      </c>
      <c r="C87" s="190"/>
      <c r="D87" s="190"/>
      <c r="E87" s="191"/>
      <c r="F87" s="113">
        <v>17</v>
      </c>
      <c r="G87" s="114">
        <v>0</v>
      </c>
      <c r="H87" s="114">
        <v>0</v>
      </c>
      <c r="I87" s="114">
        <v>0</v>
      </c>
      <c r="J87" s="114">
        <v>0</v>
      </c>
      <c r="K87" s="114">
        <v>0</v>
      </c>
      <c r="L87" s="114">
        <v>0</v>
      </c>
      <c r="M87" s="114">
        <v>0</v>
      </c>
      <c r="N87" s="114">
        <v>0</v>
      </c>
      <c r="O87" s="114">
        <v>0</v>
      </c>
      <c r="P87" s="114">
        <v>0</v>
      </c>
      <c r="Q87" s="115">
        <v>0</v>
      </c>
    </row>
    <row r="88" spans="1:17" x14ac:dyDescent="0.15">
      <c r="A88" s="51" t="s">
        <v>290</v>
      </c>
      <c r="B88" s="190" t="s">
        <v>291</v>
      </c>
      <c r="C88" s="190"/>
      <c r="D88" s="190"/>
      <c r="E88" s="191"/>
      <c r="F88" s="113">
        <v>830</v>
      </c>
      <c r="G88" s="114">
        <v>280117898</v>
      </c>
      <c r="H88" s="114">
        <v>195771456</v>
      </c>
      <c r="I88" s="114">
        <v>0</v>
      </c>
      <c r="J88" s="114">
        <v>388061</v>
      </c>
      <c r="K88" s="114">
        <v>16369210</v>
      </c>
      <c r="L88" s="114">
        <v>142270</v>
      </c>
      <c r="M88" s="114">
        <v>2876261</v>
      </c>
      <c r="N88" s="114">
        <v>99884</v>
      </c>
      <c r="O88" s="114">
        <v>408764</v>
      </c>
      <c r="P88" s="114">
        <v>3130817</v>
      </c>
      <c r="Q88" s="115">
        <v>499304621</v>
      </c>
    </row>
    <row r="89" spans="1:17" x14ac:dyDescent="0.15">
      <c r="A89" s="51" t="s">
        <v>292</v>
      </c>
      <c r="B89" s="190" t="s">
        <v>293</v>
      </c>
      <c r="C89" s="190"/>
      <c r="D89" s="190"/>
      <c r="E89" s="191"/>
      <c r="F89" s="113">
        <v>1089</v>
      </c>
      <c r="G89" s="114">
        <v>0</v>
      </c>
      <c r="H89" s="114">
        <v>74139</v>
      </c>
      <c r="I89" s="114">
        <v>272466</v>
      </c>
      <c r="J89" s="114">
        <v>1074796</v>
      </c>
      <c r="K89" s="114">
        <v>14193517</v>
      </c>
      <c r="L89" s="114">
        <v>54367</v>
      </c>
      <c r="M89" s="114">
        <v>0</v>
      </c>
      <c r="N89" s="114">
        <v>111244</v>
      </c>
      <c r="O89" s="114">
        <v>119137</v>
      </c>
      <c r="P89" s="114">
        <v>9782774</v>
      </c>
      <c r="Q89" s="115">
        <v>25682440</v>
      </c>
    </row>
    <row r="90" spans="1:17" x14ac:dyDescent="0.15">
      <c r="A90" s="51" t="s">
        <v>294</v>
      </c>
      <c r="B90" s="190" t="s">
        <v>295</v>
      </c>
      <c r="C90" s="190"/>
      <c r="D90" s="190"/>
      <c r="E90" s="191"/>
      <c r="F90" s="113">
        <v>283</v>
      </c>
      <c r="G90" s="114">
        <v>0</v>
      </c>
      <c r="H90" s="114">
        <v>5750</v>
      </c>
      <c r="I90" s="114">
        <v>0</v>
      </c>
      <c r="J90" s="114">
        <v>1424688</v>
      </c>
      <c r="K90" s="114">
        <v>4206048</v>
      </c>
      <c r="L90" s="114">
        <v>26900</v>
      </c>
      <c r="M90" s="114">
        <v>389081</v>
      </c>
      <c r="N90" s="114">
        <v>93450</v>
      </c>
      <c r="O90" s="114">
        <v>29367</v>
      </c>
      <c r="P90" s="114">
        <v>5964155</v>
      </c>
      <c r="Q90" s="115">
        <v>12139439</v>
      </c>
    </row>
    <row r="91" spans="1:17" x14ac:dyDescent="0.15">
      <c r="A91" s="51" t="s">
        <v>296</v>
      </c>
      <c r="B91" s="190" t="s">
        <v>297</v>
      </c>
      <c r="C91" s="190"/>
      <c r="D91" s="190"/>
      <c r="E91" s="191"/>
      <c r="F91" s="113">
        <v>6910</v>
      </c>
      <c r="G91" s="114">
        <v>320451857</v>
      </c>
      <c r="H91" s="114">
        <v>86206229</v>
      </c>
      <c r="I91" s="114">
        <v>8167478</v>
      </c>
      <c r="J91" s="114">
        <v>52239906</v>
      </c>
      <c r="K91" s="114">
        <v>393155969</v>
      </c>
      <c r="L91" s="114">
        <v>9416389</v>
      </c>
      <c r="M91" s="114">
        <v>14388631</v>
      </c>
      <c r="N91" s="114">
        <v>39512820</v>
      </c>
      <c r="O91" s="114">
        <v>12322076</v>
      </c>
      <c r="P91" s="114">
        <v>5843037</v>
      </c>
      <c r="Q91" s="115">
        <v>941704392</v>
      </c>
    </row>
    <row r="92" spans="1:17" x14ac:dyDescent="0.15">
      <c r="A92" s="51" t="s">
        <v>298</v>
      </c>
      <c r="B92" s="190" t="s">
        <v>299</v>
      </c>
      <c r="C92" s="190"/>
      <c r="D92" s="190"/>
      <c r="E92" s="191"/>
      <c r="F92" s="113">
        <v>1286</v>
      </c>
      <c r="G92" s="114">
        <v>157345763</v>
      </c>
      <c r="H92" s="114">
        <v>2412601</v>
      </c>
      <c r="I92" s="114">
        <v>7679645</v>
      </c>
      <c r="J92" s="114">
        <v>4125468</v>
      </c>
      <c r="K92" s="114">
        <v>43348243</v>
      </c>
      <c r="L92" s="114">
        <v>946287</v>
      </c>
      <c r="M92" s="114">
        <v>1139457</v>
      </c>
      <c r="N92" s="114">
        <v>4155489</v>
      </c>
      <c r="O92" s="114">
        <v>2316002</v>
      </c>
      <c r="P92" s="114">
        <v>878915</v>
      </c>
      <c r="Q92" s="115">
        <v>224347870</v>
      </c>
    </row>
    <row r="93" spans="1:17" x14ac:dyDescent="0.15">
      <c r="A93" s="51" t="s">
        <v>300</v>
      </c>
      <c r="B93" s="190" t="s">
        <v>301</v>
      </c>
      <c r="C93" s="190"/>
      <c r="D93" s="190"/>
      <c r="E93" s="191"/>
      <c r="F93" s="113">
        <v>671</v>
      </c>
      <c r="G93" s="114">
        <v>0</v>
      </c>
      <c r="H93" s="114">
        <v>1115794</v>
      </c>
      <c r="I93" s="114">
        <v>194671</v>
      </c>
      <c r="J93" s="114">
        <v>302353</v>
      </c>
      <c r="K93" s="114">
        <v>2071637</v>
      </c>
      <c r="L93" s="114">
        <v>0</v>
      </c>
      <c r="M93" s="114">
        <v>0</v>
      </c>
      <c r="N93" s="114">
        <v>3344</v>
      </c>
      <c r="O93" s="114">
        <v>0</v>
      </c>
      <c r="P93" s="114">
        <v>6517211</v>
      </c>
      <c r="Q93" s="115">
        <v>10205010</v>
      </c>
    </row>
    <row r="94" spans="1:17" x14ac:dyDescent="0.15">
      <c r="A94" s="51" t="s">
        <v>302</v>
      </c>
      <c r="B94" s="190" t="s">
        <v>303</v>
      </c>
      <c r="C94" s="190"/>
      <c r="D94" s="190"/>
      <c r="E94" s="191"/>
      <c r="F94" s="113">
        <v>1626</v>
      </c>
      <c r="G94" s="114">
        <v>0</v>
      </c>
      <c r="H94" s="114">
        <v>259050</v>
      </c>
      <c r="I94" s="114">
        <v>705246</v>
      </c>
      <c r="J94" s="114">
        <v>122672</v>
      </c>
      <c r="K94" s="114">
        <v>18671098</v>
      </c>
      <c r="L94" s="114">
        <v>0</v>
      </c>
      <c r="M94" s="114">
        <v>28961</v>
      </c>
      <c r="N94" s="114">
        <v>1883365</v>
      </c>
      <c r="O94" s="114">
        <v>24487</v>
      </c>
      <c r="P94" s="114">
        <v>7365055</v>
      </c>
      <c r="Q94" s="115">
        <v>29059934</v>
      </c>
    </row>
    <row r="95" spans="1:17" x14ac:dyDescent="0.15">
      <c r="A95" s="51" t="s">
        <v>304</v>
      </c>
      <c r="B95" s="190" t="s">
        <v>305</v>
      </c>
      <c r="C95" s="190"/>
      <c r="D95" s="190"/>
      <c r="E95" s="191"/>
      <c r="F95" s="113">
        <v>688</v>
      </c>
      <c r="G95" s="114">
        <v>1859055</v>
      </c>
      <c r="H95" s="114">
        <v>10747335</v>
      </c>
      <c r="I95" s="114">
        <v>522603</v>
      </c>
      <c r="J95" s="114">
        <v>518628</v>
      </c>
      <c r="K95" s="114">
        <v>21666559</v>
      </c>
      <c r="L95" s="114">
        <v>142456</v>
      </c>
      <c r="M95" s="114">
        <v>352391</v>
      </c>
      <c r="N95" s="114">
        <v>564316</v>
      </c>
      <c r="O95" s="114">
        <v>67109</v>
      </c>
      <c r="P95" s="114">
        <v>5925213</v>
      </c>
      <c r="Q95" s="115">
        <v>42365665</v>
      </c>
    </row>
    <row r="96" spans="1:17" x14ac:dyDescent="0.15">
      <c r="A96" s="51" t="s">
        <v>306</v>
      </c>
      <c r="B96" s="190" t="s">
        <v>307</v>
      </c>
      <c r="C96" s="190"/>
      <c r="D96" s="190"/>
      <c r="E96" s="191"/>
      <c r="F96" s="113">
        <v>3816</v>
      </c>
      <c r="G96" s="114">
        <v>1091492941</v>
      </c>
      <c r="H96" s="114">
        <v>267599856</v>
      </c>
      <c r="I96" s="114">
        <v>24282932</v>
      </c>
      <c r="J96" s="114">
        <v>134051214</v>
      </c>
      <c r="K96" s="114">
        <v>320871618</v>
      </c>
      <c r="L96" s="114">
        <v>8923567</v>
      </c>
      <c r="M96" s="114">
        <v>41109166</v>
      </c>
      <c r="N96" s="114">
        <v>38689770</v>
      </c>
      <c r="O96" s="114">
        <v>63926471</v>
      </c>
      <c r="P96" s="114">
        <v>8950645</v>
      </c>
      <c r="Q96" s="115">
        <v>1999898180</v>
      </c>
    </row>
    <row r="97" spans="1:17" x14ac:dyDescent="0.15">
      <c r="A97" s="51" t="s">
        <v>308</v>
      </c>
      <c r="B97" s="190" t="s">
        <v>309</v>
      </c>
      <c r="C97" s="190"/>
      <c r="D97" s="190"/>
      <c r="E97" s="191"/>
      <c r="F97" s="113">
        <v>2187</v>
      </c>
      <c r="G97" s="114">
        <v>392708518</v>
      </c>
      <c r="H97" s="114">
        <v>95054356</v>
      </c>
      <c r="I97" s="114">
        <v>3518873</v>
      </c>
      <c r="J97" s="114">
        <v>25491275</v>
      </c>
      <c r="K97" s="114">
        <v>91557366</v>
      </c>
      <c r="L97" s="114">
        <v>2144546</v>
      </c>
      <c r="M97" s="114">
        <v>5271222</v>
      </c>
      <c r="N97" s="114">
        <v>33805170</v>
      </c>
      <c r="O97" s="114">
        <v>7821926</v>
      </c>
      <c r="P97" s="114">
        <v>8351790</v>
      </c>
      <c r="Q97" s="115">
        <v>665725042</v>
      </c>
    </row>
    <row r="98" spans="1:17" x14ac:dyDescent="0.15">
      <c r="A98" s="51" t="s">
        <v>310</v>
      </c>
      <c r="B98" s="190" t="s">
        <v>311</v>
      </c>
      <c r="C98" s="190"/>
      <c r="D98" s="190"/>
      <c r="E98" s="191"/>
      <c r="F98" s="113">
        <v>494</v>
      </c>
      <c r="G98" s="114">
        <v>1913352</v>
      </c>
      <c r="H98" s="114">
        <v>3791272</v>
      </c>
      <c r="I98" s="114">
        <v>2055075</v>
      </c>
      <c r="J98" s="114">
        <v>173197</v>
      </c>
      <c r="K98" s="114">
        <v>2708415</v>
      </c>
      <c r="L98" s="114">
        <v>0</v>
      </c>
      <c r="M98" s="114">
        <v>0</v>
      </c>
      <c r="N98" s="114">
        <v>42731</v>
      </c>
      <c r="O98" s="114">
        <v>32040</v>
      </c>
      <c r="P98" s="114">
        <v>16891696</v>
      </c>
      <c r="Q98" s="115">
        <v>27607778</v>
      </c>
    </row>
    <row r="99" spans="1:17" x14ac:dyDescent="0.15">
      <c r="A99" s="51" t="s">
        <v>312</v>
      </c>
      <c r="B99" s="190" t="s">
        <v>313</v>
      </c>
      <c r="C99" s="190"/>
      <c r="D99" s="190"/>
      <c r="E99" s="191"/>
      <c r="F99" s="113">
        <v>3106</v>
      </c>
      <c r="G99" s="114">
        <v>450867</v>
      </c>
      <c r="H99" s="114">
        <v>3544025</v>
      </c>
      <c r="I99" s="114">
        <v>880730</v>
      </c>
      <c r="J99" s="114">
        <v>15499488</v>
      </c>
      <c r="K99" s="114">
        <v>56798732</v>
      </c>
      <c r="L99" s="114">
        <v>1209670</v>
      </c>
      <c r="M99" s="114">
        <v>3292916</v>
      </c>
      <c r="N99" s="114">
        <v>6564745</v>
      </c>
      <c r="O99" s="114">
        <v>74090</v>
      </c>
      <c r="P99" s="114">
        <v>6567393</v>
      </c>
      <c r="Q99" s="115">
        <v>94882656</v>
      </c>
    </row>
    <row r="100" spans="1:17" x14ac:dyDescent="0.15">
      <c r="A100" s="51" t="s">
        <v>314</v>
      </c>
      <c r="B100" s="190" t="s">
        <v>315</v>
      </c>
      <c r="C100" s="190"/>
      <c r="D100" s="190"/>
      <c r="E100" s="191"/>
      <c r="F100" s="113">
        <v>2148</v>
      </c>
      <c r="G100" s="114">
        <v>445729527</v>
      </c>
      <c r="H100" s="114">
        <v>57149385</v>
      </c>
      <c r="I100" s="114">
        <v>680519</v>
      </c>
      <c r="J100" s="114">
        <v>76499232</v>
      </c>
      <c r="K100" s="114">
        <v>41848042</v>
      </c>
      <c r="L100" s="114">
        <v>1959294</v>
      </c>
      <c r="M100" s="114">
        <v>4771608</v>
      </c>
      <c r="N100" s="114">
        <v>8462832</v>
      </c>
      <c r="O100" s="114">
        <v>426886</v>
      </c>
      <c r="P100" s="114">
        <v>1040218</v>
      </c>
      <c r="Q100" s="115">
        <v>638567543</v>
      </c>
    </row>
    <row r="101" spans="1:17" x14ac:dyDescent="0.15">
      <c r="A101" s="51" t="s">
        <v>316</v>
      </c>
      <c r="B101" s="190" t="s">
        <v>317</v>
      </c>
      <c r="C101" s="190"/>
      <c r="D101" s="190"/>
      <c r="E101" s="191"/>
      <c r="F101" s="113">
        <v>1826</v>
      </c>
      <c r="G101" s="114">
        <v>9569609</v>
      </c>
      <c r="H101" s="114">
        <v>1356952</v>
      </c>
      <c r="I101" s="114">
        <v>1741878</v>
      </c>
      <c r="J101" s="114">
        <v>10340841</v>
      </c>
      <c r="K101" s="114">
        <v>50092234</v>
      </c>
      <c r="L101" s="114">
        <v>385791</v>
      </c>
      <c r="M101" s="114">
        <v>614930</v>
      </c>
      <c r="N101" s="114">
        <v>7766189</v>
      </c>
      <c r="O101" s="114">
        <v>2826123</v>
      </c>
      <c r="P101" s="114">
        <v>7954351</v>
      </c>
      <c r="Q101" s="115">
        <v>92648898</v>
      </c>
    </row>
    <row r="102" spans="1:17" x14ac:dyDescent="0.15">
      <c r="A102" s="51" t="s">
        <v>318</v>
      </c>
      <c r="B102" s="190" t="s">
        <v>319</v>
      </c>
      <c r="C102" s="190"/>
      <c r="D102" s="190"/>
      <c r="E102" s="191"/>
      <c r="F102" s="113">
        <v>7</v>
      </c>
      <c r="G102" s="114">
        <v>0</v>
      </c>
      <c r="H102" s="114">
        <v>0</v>
      </c>
      <c r="I102" s="114">
        <v>0</v>
      </c>
      <c r="J102" s="114">
        <v>0</v>
      </c>
      <c r="K102" s="114">
        <v>0</v>
      </c>
      <c r="L102" s="114">
        <v>0</v>
      </c>
      <c r="M102" s="114">
        <v>0</v>
      </c>
      <c r="N102" s="114">
        <v>0</v>
      </c>
      <c r="O102" s="114">
        <v>0</v>
      </c>
      <c r="P102" s="114">
        <v>0</v>
      </c>
      <c r="Q102" s="115">
        <v>0</v>
      </c>
    </row>
    <row r="103" spans="1:17" x14ac:dyDescent="0.15">
      <c r="A103" s="51" t="s">
        <v>320</v>
      </c>
      <c r="B103" s="190" t="s">
        <v>321</v>
      </c>
      <c r="C103" s="190"/>
      <c r="D103" s="190"/>
      <c r="E103" s="191"/>
      <c r="F103" s="113">
        <v>462</v>
      </c>
      <c r="G103" s="114">
        <v>0</v>
      </c>
      <c r="H103" s="114">
        <v>1349237</v>
      </c>
      <c r="I103" s="114">
        <v>93966</v>
      </c>
      <c r="J103" s="114">
        <v>66671</v>
      </c>
      <c r="K103" s="114">
        <v>694564</v>
      </c>
      <c r="L103" s="114">
        <v>0</v>
      </c>
      <c r="M103" s="114">
        <v>0</v>
      </c>
      <c r="N103" s="114">
        <v>292699</v>
      </c>
      <c r="O103" s="114">
        <v>7426</v>
      </c>
      <c r="P103" s="114">
        <v>3838464</v>
      </c>
      <c r="Q103" s="115">
        <v>6343027</v>
      </c>
    </row>
    <row r="104" spans="1:17" x14ac:dyDescent="0.15">
      <c r="A104" s="51" t="s">
        <v>322</v>
      </c>
      <c r="B104" s="190" t="s">
        <v>323</v>
      </c>
      <c r="C104" s="190"/>
      <c r="D104" s="190"/>
      <c r="E104" s="191"/>
      <c r="F104" s="113">
        <v>357</v>
      </c>
      <c r="G104" s="114">
        <v>0</v>
      </c>
      <c r="H104" s="114">
        <v>0</v>
      </c>
      <c r="I104" s="114">
        <v>66172</v>
      </c>
      <c r="J104" s="114">
        <v>110105</v>
      </c>
      <c r="K104" s="114">
        <v>456180</v>
      </c>
      <c r="L104" s="114">
        <v>0</v>
      </c>
      <c r="M104" s="114">
        <v>94507</v>
      </c>
      <c r="N104" s="114">
        <v>90175</v>
      </c>
      <c r="O104" s="114">
        <v>379270</v>
      </c>
      <c r="P104" s="114">
        <v>5560672</v>
      </c>
      <c r="Q104" s="115">
        <v>6757081</v>
      </c>
    </row>
    <row r="105" spans="1:17" x14ac:dyDescent="0.15">
      <c r="A105" s="51" t="s">
        <v>324</v>
      </c>
      <c r="B105" s="190" t="s">
        <v>325</v>
      </c>
      <c r="C105" s="190"/>
      <c r="D105" s="190"/>
      <c r="E105" s="191"/>
      <c r="F105" s="113">
        <v>2433</v>
      </c>
      <c r="G105" s="114">
        <v>24902830</v>
      </c>
      <c r="H105" s="114">
        <v>3756057</v>
      </c>
      <c r="I105" s="114">
        <v>3763449</v>
      </c>
      <c r="J105" s="114">
        <v>730220</v>
      </c>
      <c r="K105" s="114">
        <v>36614425</v>
      </c>
      <c r="L105" s="114">
        <v>398351</v>
      </c>
      <c r="M105" s="114">
        <v>639083</v>
      </c>
      <c r="N105" s="114">
        <v>3053032</v>
      </c>
      <c r="O105" s="114">
        <v>4061311</v>
      </c>
      <c r="P105" s="114">
        <v>16254417</v>
      </c>
      <c r="Q105" s="115">
        <v>94173175</v>
      </c>
    </row>
    <row r="106" spans="1:17" x14ac:dyDescent="0.15">
      <c r="A106" s="51" t="s">
        <v>326</v>
      </c>
      <c r="B106" s="190" t="s">
        <v>327</v>
      </c>
      <c r="C106" s="190"/>
      <c r="D106" s="190"/>
      <c r="E106" s="191"/>
      <c r="F106" s="113">
        <v>303</v>
      </c>
      <c r="G106" s="114">
        <v>0</v>
      </c>
      <c r="H106" s="114">
        <v>1931022</v>
      </c>
      <c r="I106" s="114">
        <v>95782</v>
      </c>
      <c r="J106" s="114">
        <v>207829</v>
      </c>
      <c r="K106" s="114">
        <v>589540</v>
      </c>
      <c r="L106" s="114">
        <v>0</v>
      </c>
      <c r="M106" s="114">
        <v>92650</v>
      </c>
      <c r="N106" s="114">
        <v>89819</v>
      </c>
      <c r="O106" s="114">
        <v>0</v>
      </c>
      <c r="P106" s="114">
        <v>4536200</v>
      </c>
      <c r="Q106" s="115">
        <v>7542842</v>
      </c>
    </row>
    <row r="107" spans="1:17" x14ac:dyDescent="0.15">
      <c r="A107" s="51" t="s">
        <v>328</v>
      </c>
      <c r="B107" s="190" t="s">
        <v>329</v>
      </c>
      <c r="C107" s="190"/>
      <c r="D107" s="190"/>
      <c r="E107" s="191"/>
      <c r="F107" s="113">
        <v>515</v>
      </c>
      <c r="G107" s="114">
        <v>0</v>
      </c>
      <c r="H107" s="114">
        <v>12900</v>
      </c>
      <c r="I107" s="114">
        <v>250000</v>
      </c>
      <c r="J107" s="114">
        <v>1237474</v>
      </c>
      <c r="K107" s="114">
        <v>13267514</v>
      </c>
      <c r="L107" s="114">
        <v>67300</v>
      </c>
      <c r="M107" s="114">
        <v>1510225</v>
      </c>
      <c r="N107" s="114">
        <v>434061</v>
      </c>
      <c r="O107" s="114">
        <v>1533853</v>
      </c>
      <c r="P107" s="114">
        <v>2342496</v>
      </c>
      <c r="Q107" s="115">
        <v>20655823</v>
      </c>
    </row>
    <row r="108" spans="1:17" x14ac:dyDescent="0.15">
      <c r="A108" s="51" t="s">
        <v>330</v>
      </c>
      <c r="B108" s="190" t="s">
        <v>331</v>
      </c>
      <c r="C108" s="190"/>
      <c r="D108" s="190"/>
      <c r="E108" s="191"/>
      <c r="F108" s="113">
        <v>145</v>
      </c>
      <c r="G108" s="114">
        <v>0</v>
      </c>
      <c r="H108" s="114">
        <v>161980</v>
      </c>
      <c r="I108" s="114">
        <v>71752</v>
      </c>
      <c r="J108" s="114">
        <v>0</v>
      </c>
      <c r="K108" s="114">
        <v>222509</v>
      </c>
      <c r="L108" s="114">
        <v>31359</v>
      </c>
      <c r="M108" s="114">
        <v>7218</v>
      </c>
      <c r="N108" s="114">
        <v>39296</v>
      </c>
      <c r="O108" s="114">
        <v>0</v>
      </c>
      <c r="P108" s="114">
        <v>2627343</v>
      </c>
      <c r="Q108" s="115">
        <v>3161457</v>
      </c>
    </row>
    <row r="109" spans="1:17" x14ac:dyDescent="0.15">
      <c r="A109" s="51" t="s">
        <v>332</v>
      </c>
      <c r="B109" s="190" t="s">
        <v>333</v>
      </c>
      <c r="C109" s="190"/>
      <c r="D109" s="190"/>
      <c r="E109" s="191"/>
      <c r="F109" s="113">
        <v>4678</v>
      </c>
      <c r="G109" s="114">
        <v>455643362</v>
      </c>
      <c r="H109" s="114">
        <v>165383586</v>
      </c>
      <c r="I109" s="114">
        <v>1352430</v>
      </c>
      <c r="J109" s="114">
        <v>81429632</v>
      </c>
      <c r="K109" s="114">
        <v>218091038</v>
      </c>
      <c r="L109" s="114">
        <v>137856594</v>
      </c>
      <c r="M109" s="114">
        <v>7781400</v>
      </c>
      <c r="N109" s="114">
        <v>91401396</v>
      </c>
      <c r="O109" s="114">
        <v>2334858</v>
      </c>
      <c r="P109" s="114">
        <v>1817034</v>
      </c>
      <c r="Q109" s="115">
        <v>1163091330</v>
      </c>
    </row>
    <row r="110" spans="1:17" x14ac:dyDescent="0.15">
      <c r="A110" s="51" t="s">
        <v>334</v>
      </c>
      <c r="B110" s="190" t="s">
        <v>335</v>
      </c>
      <c r="C110" s="190"/>
      <c r="D110" s="190"/>
      <c r="E110" s="191"/>
      <c r="F110" s="113">
        <v>506</v>
      </c>
      <c r="G110" s="114">
        <v>10786139</v>
      </c>
      <c r="H110" s="114">
        <v>629066</v>
      </c>
      <c r="I110" s="114">
        <v>323725</v>
      </c>
      <c r="J110" s="114">
        <v>2503800</v>
      </c>
      <c r="K110" s="114">
        <v>0</v>
      </c>
      <c r="L110" s="114">
        <v>595046</v>
      </c>
      <c r="M110" s="114">
        <v>0</v>
      </c>
      <c r="N110" s="114">
        <v>108168</v>
      </c>
      <c r="O110" s="114">
        <v>65759</v>
      </c>
      <c r="P110" s="114">
        <v>5350529</v>
      </c>
      <c r="Q110" s="115">
        <v>20362232</v>
      </c>
    </row>
    <row r="111" spans="1:17" x14ac:dyDescent="0.15">
      <c r="A111" s="51" t="s">
        <v>336</v>
      </c>
      <c r="B111" s="190" t="s">
        <v>337</v>
      </c>
      <c r="C111" s="190"/>
      <c r="D111" s="190"/>
      <c r="E111" s="191"/>
      <c r="F111" s="113">
        <v>1014</v>
      </c>
      <c r="G111" s="114">
        <v>0</v>
      </c>
      <c r="H111" s="114">
        <v>3853793</v>
      </c>
      <c r="I111" s="114">
        <v>0</v>
      </c>
      <c r="J111" s="114">
        <v>12658867</v>
      </c>
      <c r="K111" s="114">
        <v>49318531</v>
      </c>
      <c r="L111" s="114">
        <v>151305</v>
      </c>
      <c r="M111" s="114">
        <v>4842</v>
      </c>
      <c r="N111" s="114">
        <v>1250397</v>
      </c>
      <c r="O111" s="114">
        <v>1596947</v>
      </c>
      <c r="P111" s="114">
        <v>3778007</v>
      </c>
      <c r="Q111" s="115">
        <v>72612689</v>
      </c>
    </row>
    <row r="112" spans="1:17" x14ac:dyDescent="0.15">
      <c r="A112" s="51" t="s">
        <v>338</v>
      </c>
      <c r="B112" s="190" t="s">
        <v>339</v>
      </c>
      <c r="C112" s="190"/>
      <c r="D112" s="190"/>
      <c r="E112" s="191"/>
      <c r="F112" s="113">
        <v>16137</v>
      </c>
      <c r="G112" s="114">
        <v>1483676551</v>
      </c>
      <c r="H112" s="114">
        <v>941817958</v>
      </c>
      <c r="I112" s="114">
        <v>54588200</v>
      </c>
      <c r="J112" s="114">
        <v>629585638</v>
      </c>
      <c r="K112" s="114">
        <v>649813561</v>
      </c>
      <c r="L112" s="114">
        <v>49682424</v>
      </c>
      <c r="M112" s="114">
        <v>65603267</v>
      </c>
      <c r="N112" s="114">
        <v>671893523</v>
      </c>
      <c r="O112" s="114">
        <v>198543642</v>
      </c>
      <c r="P112" s="114">
        <v>1824831</v>
      </c>
      <c r="Q112" s="115">
        <v>4747029595</v>
      </c>
    </row>
    <row r="113" spans="1:17" x14ac:dyDescent="0.15">
      <c r="A113" s="51" t="s">
        <v>340</v>
      </c>
      <c r="B113" s="190" t="s">
        <v>341</v>
      </c>
      <c r="C113" s="190"/>
      <c r="D113" s="190"/>
      <c r="E113" s="191"/>
      <c r="F113" s="113">
        <v>2560</v>
      </c>
      <c r="G113" s="114">
        <v>84781089</v>
      </c>
      <c r="H113" s="114">
        <v>12484969</v>
      </c>
      <c r="I113" s="114">
        <v>6033042</v>
      </c>
      <c r="J113" s="114">
        <v>94000279</v>
      </c>
      <c r="K113" s="114">
        <v>127803865</v>
      </c>
      <c r="L113" s="114">
        <v>2971897</v>
      </c>
      <c r="M113" s="114">
        <v>13016637</v>
      </c>
      <c r="N113" s="114">
        <v>53874562</v>
      </c>
      <c r="O113" s="114">
        <v>1950361</v>
      </c>
      <c r="P113" s="114">
        <v>12234967</v>
      </c>
      <c r="Q113" s="115">
        <v>409151668</v>
      </c>
    </row>
    <row r="114" spans="1:17" x14ac:dyDescent="0.15">
      <c r="A114" s="51" t="s">
        <v>342</v>
      </c>
      <c r="B114" s="190" t="s">
        <v>343</v>
      </c>
      <c r="C114" s="190"/>
      <c r="D114" s="190"/>
      <c r="E114" s="191"/>
      <c r="F114" s="113">
        <v>1000</v>
      </c>
      <c r="G114" s="114">
        <v>551369</v>
      </c>
      <c r="H114" s="114">
        <v>1122615</v>
      </c>
      <c r="I114" s="114">
        <v>378954</v>
      </c>
      <c r="J114" s="114">
        <v>633502</v>
      </c>
      <c r="K114" s="114">
        <v>4977651</v>
      </c>
      <c r="L114" s="114">
        <v>33645</v>
      </c>
      <c r="M114" s="114">
        <v>37417</v>
      </c>
      <c r="N114" s="114">
        <v>819006</v>
      </c>
      <c r="O114" s="114">
        <v>457329</v>
      </c>
      <c r="P114" s="114">
        <v>10611433</v>
      </c>
      <c r="Q114" s="115">
        <v>19622921</v>
      </c>
    </row>
    <row r="115" spans="1:17" x14ac:dyDescent="0.15">
      <c r="A115" s="51" t="s">
        <v>238</v>
      </c>
      <c r="B115" s="190" t="s">
        <v>344</v>
      </c>
      <c r="C115" s="190"/>
      <c r="D115" s="190"/>
      <c r="E115" s="191"/>
      <c r="F115" s="113">
        <v>1514</v>
      </c>
      <c r="G115" s="114">
        <v>17320947</v>
      </c>
      <c r="H115" s="114">
        <v>50622173</v>
      </c>
      <c r="I115" s="114">
        <v>5379135</v>
      </c>
      <c r="J115" s="114">
        <v>48782193</v>
      </c>
      <c r="K115" s="114">
        <v>60367147</v>
      </c>
      <c r="L115" s="114">
        <v>1323897</v>
      </c>
      <c r="M115" s="114">
        <v>738942</v>
      </c>
      <c r="N115" s="114">
        <v>16036669</v>
      </c>
      <c r="O115" s="114">
        <v>286831</v>
      </c>
      <c r="P115" s="114">
        <v>13009583</v>
      </c>
      <c r="Q115" s="115">
        <v>213867517</v>
      </c>
    </row>
    <row r="116" spans="1:17" x14ac:dyDescent="0.15">
      <c r="A116" s="51" t="s">
        <v>345</v>
      </c>
      <c r="B116" s="190" t="s">
        <v>346</v>
      </c>
      <c r="C116" s="190"/>
      <c r="D116" s="190"/>
      <c r="E116" s="191"/>
      <c r="F116" s="113">
        <v>4845</v>
      </c>
      <c r="G116" s="114">
        <v>173595004</v>
      </c>
      <c r="H116" s="114">
        <v>113091666</v>
      </c>
      <c r="I116" s="114">
        <v>4411486</v>
      </c>
      <c r="J116" s="114">
        <v>33589221</v>
      </c>
      <c r="K116" s="114">
        <v>272074448</v>
      </c>
      <c r="L116" s="114">
        <v>7656825</v>
      </c>
      <c r="M116" s="114">
        <v>22760113</v>
      </c>
      <c r="N116" s="114">
        <v>50939620</v>
      </c>
      <c r="O116" s="114">
        <v>1205635</v>
      </c>
      <c r="P116" s="114">
        <v>35095475</v>
      </c>
      <c r="Q116" s="115">
        <v>714419493</v>
      </c>
    </row>
    <row r="117" spans="1:17" x14ac:dyDescent="0.15">
      <c r="A117" s="51" t="s">
        <v>347</v>
      </c>
      <c r="B117" s="190" t="s">
        <v>348</v>
      </c>
      <c r="C117" s="190"/>
      <c r="D117" s="190"/>
      <c r="E117" s="191"/>
      <c r="F117" s="113">
        <v>932</v>
      </c>
      <c r="G117" s="114">
        <v>0</v>
      </c>
      <c r="H117" s="114">
        <v>5715</v>
      </c>
      <c r="I117" s="114">
        <v>482257</v>
      </c>
      <c r="J117" s="114">
        <v>1203270</v>
      </c>
      <c r="K117" s="114">
        <v>4476865</v>
      </c>
      <c r="L117" s="114">
        <v>0</v>
      </c>
      <c r="M117" s="114">
        <v>0</v>
      </c>
      <c r="N117" s="114">
        <v>2199002</v>
      </c>
      <c r="O117" s="114">
        <v>10005</v>
      </c>
      <c r="P117" s="114">
        <v>3108807</v>
      </c>
      <c r="Q117" s="115">
        <v>11485921</v>
      </c>
    </row>
    <row r="118" spans="1:17" x14ac:dyDescent="0.15">
      <c r="A118" s="51" t="s">
        <v>349</v>
      </c>
      <c r="B118" s="190" t="s">
        <v>350</v>
      </c>
      <c r="C118" s="190"/>
      <c r="D118" s="190"/>
      <c r="E118" s="191"/>
      <c r="F118" s="113">
        <v>298</v>
      </c>
      <c r="G118" s="114">
        <v>1849650</v>
      </c>
      <c r="H118" s="114">
        <v>0</v>
      </c>
      <c r="I118" s="114">
        <v>191735</v>
      </c>
      <c r="J118" s="114">
        <v>4006718</v>
      </c>
      <c r="K118" s="114">
        <v>14341399</v>
      </c>
      <c r="L118" s="114">
        <v>0</v>
      </c>
      <c r="M118" s="114">
        <v>928896</v>
      </c>
      <c r="N118" s="114">
        <v>2273759</v>
      </c>
      <c r="O118" s="114">
        <v>0</v>
      </c>
      <c r="P118" s="114">
        <v>0</v>
      </c>
      <c r="Q118" s="115">
        <v>23592157</v>
      </c>
    </row>
    <row r="119" spans="1:17" x14ac:dyDescent="0.15">
      <c r="A119" s="51" t="s">
        <v>351</v>
      </c>
      <c r="B119" s="190" t="s">
        <v>352</v>
      </c>
      <c r="C119" s="190"/>
      <c r="D119" s="190"/>
      <c r="E119" s="191"/>
      <c r="F119" s="113">
        <v>630</v>
      </c>
      <c r="G119" s="114">
        <v>0</v>
      </c>
      <c r="H119" s="114">
        <v>545209</v>
      </c>
      <c r="I119" s="114">
        <v>1164364</v>
      </c>
      <c r="J119" s="114">
        <v>700346</v>
      </c>
      <c r="K119" s="114">
        <v>10913537</v>
      </c>
      <c r="L119" s="114">
        <v>43773</v>
      </c>
      <c r="M119" s="114">
        <v>869011</v>
      </c>
      <c r="N119" s="114">
        <v>862245</v>
      </c>
      <c r="O119" s="114">
        <v>25440</v>
      </c>
      <c r="P119" s="114">
        <v>13852367</v>
      </c>
      <c r="Q119" s="115">
        <v>28976292</v>
      </c>
    </row>
    <row r="120" spans="1:17" x14ac:dyDescent="0.15">
      <c r="A120" s="51" t="s">
        <v>353</v>
      </c>
      <c r="B120" s="190" t="s">
        <v>354</v>
      </c>
      <c r="C120" s="190"/>
      <c r="D120" s="190"/>
      <c r="E120" s="191"/>
      <c r="F120" s="113">
        <v>321</v>
      </c>
      <c r="G120" s="114">
        <v>0</v>
      </c>
      <c r="H120" s="114">
        <v>0</v>
      </c>
      <c r="I120" s="114">
        <v>0</v>
      </c>
      <c r="J120" s="114">
        <v>0</v>
      </c>
      <c r="K120" s="114">
        <v>648395</v>
      </c>
      <c r="L120" s="114">
        <v>0</v>
      </c>
      <c r="M120" s="114">
        <v>0</v>
      </c>
      <c r="N120" s="114">
        <v>0</v>
      </c>
      <c r="O120" s="114">
        <v>0</v>
      </c>
      <c r="P120" s="114">
        <v>4911551</v>
      </c>
      <c r="Q120" s="115">
        <v>5559946</v>
      </c>
    </row>
    <row r="121" spans="1:17" x14ac:dyDescent="0.15">
      <c r="A121" s="51" t="s">
        <v>355</v>
      </c>
      <c r="B121" s="190" t="s">
        <v>356</v>
      </c>
      <c r="C121" s="190"/>
      <c r="D121" s="190"/>
      <c r="E121" s="191"/>
      <c r="F121" s="113">
        <v>1385</v>
      </c>
      <c r="G121" s="114">
        <v>6023429</v>
      </c>
      <c r="H121" s="114">
        <v>5027669</v>
      </c>
      <c r="I121" s="114">
        <v>1263193</v>
      </c>
      <c r="J121" s="114">
        <v>655062</v>
      </c>
      <c r="K121" s="114">
        <v>24983871</v>
      </c>
      <c r="L121" s="114">
        <v>659387</v>
      </c>
      <c r="M121" s="114">
        <v>4759329</v>
      </c>
      <c r="N121" s="114">
        <v>4043715</v>
      </c>
      <c r="O121" s="114">
        <v>736910</v>
      </c>
      <c r="P121" s="114">
        <v>8785572</v>
      </c>
      <c r="Q121" s="115">
        <v>56938137</v>
      </c>
    </row>
    <row r="122" spans="1:17" x14ac:dyDescent="0.15">
      <c r="A122" s="51" t="s">
        <v>357</v>
      </c>
      <c r="B122" s="190" t="s">
        <v>358</v>
      </c>
      <c r="C122" s="190"/>
      <c r="D122" s="190"/>
      <c r="E122" s="191"/>
      <c r="F122" s="113">
        <v>6289</v>
      </c>
      <c r="G122" s="114">
        <v>264214982</v>
      </c>
      <c r="H122" s="114">
        <v>81448589</v>
      </c>
      <c r="I122" s="114">
        <v>8498853</v>
      </c>
      <c r="J122" s="114">
        <v>32776484</v>
      </c>
      <c r="K122" s="114">
        <v>101570847</v>
      </c>
      <c r="L122" s="114">
        <v>3677173</v>
      </c>
      <c r="M122" s="114">
        <v>6320222</v>
      </c>
      <c r="N122" s="114">
        <v>35866734</v>
      </c>
      <c r="O122" s="114">
        <v>8222506</v>
      </c>
      <c r="P122" s="114">
        <v>54620485</v>
      </c>
      <c r="Q122" s="115">
        <v>597216875</v>
      </c>
    </row>
    <row r="123" spans="1:17" x14ac:dyDescent="0.15">
      <c r="A123" s="51" t="s">
        <v>359</v>
      </c>
      <c r="B123" s="190" t="s">
        <v>360</v>
      </c>
      <c r="C123" s="190"/>
      <c r="D123" s="190"/>
      <c r="E123" s="191"/>
      <c r="F123" s="113">
        <v>1105</v>
      </c>
      <c r="G123" s="114">
        <v>65683432</v>
      </c>
      <c r="H123" s="114">
        <v>12776842</v>
      </c>
      <c r="I123" s="114">
        <v>659648</v>
      </c>
      <c r="J123" s="114">
        <v>31722230</v>
      </c>
      <c r="K123" s="114">
        <v>23292461</v>
      </c>
      <c r="L123" s="114">
        <v>284280</v>
      </c>
      <c r="M123" s="114">
        <v>259505</v>
      </c>
      <c r="N123" s="114">
        <v>6763231</v>
      </c>
      <c r="O123" s="114">
        <v>5925</v>
      </c>
      <c r="P123" s="114">
        <v>3776589</v>
      </c>
      <c r="Q123" s="115">
        <v>145224143</v>
      </c>
    </row>
    <row r="124" spans="1:17" x14ac:dyDescent="0.15">
      <c r="A124" s="51" t="s">
        <v>361</v>
      </c>
      <c r="B124" s="190" t="s">
        <v>362</v>
      </c>
      <c r="C124" s="190"/>
      <c r="D124" s="190"/>
      <c r="E124" s="191"/>
      <c r="F124" s="113">
        <v>2178</v>
      </c>
      <c r="G124" s="114">
        <v>375986</v>
      </c>
      <c r="H124" s="114">
        <v>19095333</v>
      </c>
      <c r="I124" s="114">
        <v>3523706</v>
      </c>
      <c r="J124" s="114">
        <v>14840822</v>
      </c>
      <c r="K124" s="114">
        <v>52225498</v>
      </c>
      <c r="L124" s="114">
        <v>377363</v>
      </c>
      <c r="M124" s="114">
        <v>565547</v>
      </c>
      <c r="N124" s="114">
        <v>3000846</v>
      </c>
      <c r="O124" s="114">
        <v>2325065</v>
      </c>
      <c r="P124" s="114">
        <v>5385133</v>
      </c>
      <c r="Q124" s="115">
        <v>101715299</v>
      </c>
    </row>
    <row r="125" spans="1:17" x14ac:dyDescent="0.15">
      <c r="A125" s="51" t="s">
        <v>363</v>
      </c>
      <c r="B125" s="190" t="s">
        <v>364</v>
      </c>
      <c r="C125" s="190"/>
      <c r="D125" s="190"/>
      <c r="E125" s="191"/>
      <c r="F125" s="113">
        <v>30</v>
      </c>
      <c r="G125" s="114">
        <v>0</v>
      </c>
      <c r="H125" s="114">
        <v>0</v>
      </c>
      <c r="I125" s="114">
        <v>0</v>
      </c>
      <c r="J125" s="114">
        <v>0</v>
      </c>
      <c r="K125" s="114">
        <v>0</v>
      </c>
      <c r="L125" s="114">
        <v>0</v>
      </c>
      <c r="M125" s="114">
        <v>0</v>
      </c>
      <c r="N125" s="114">
        <v>0</v>
      </c>
      <c r="O125" s="114">
        <v>0</v>
      </c>
      <c r="P125" s="114">
        <v>5161689</v>
      </c>
      <c r="Q125" s="115">
        <v>5161689</v>
      </c>
    </row>
    <row r="126" spans="1:17" x14ac:dyDescent="0.15">
      <c r="A126" s="51" t="s">
        <v>365</v>
      </c>
      <c r="B126" s="190" t="s">
        <v>366</v>
      </c>
      <c r="C126" s="190"/>
      <c r="D126" s="190"/>
      <c r="E126" s="191"/>
      <c r="F126" s="113">
        <v>505</v>
      </c>
      <c r="G126" s="114">
        <v>0</v>
      </c>
      <c r="H126" s="114">
        <v>0</v>
      </c>
      <c r="I126" s="114">
        <v>118646</v>
      </c>
      <c r="J126" s="114">
        <v>348994</v>
      </c>
      <c r="K126" s="114">
        <v>2404098</v>
      </c>
      <c r="L126" s="114">
        <v>102841</v>
      </c>
      <c r="M126" s="114">
        <v>0</v>
      </c>
      <c r="N126" s="114">
        <v>119691</v>
      </c>
      <c r="O126" s="114">
        <v>12734</v>
      </c>
      <c r="P126" s="114">
        <v>7503380</v>
      </c>
      <c r="Q126" s="115">
        <v>10610384</v>
      </c>
    </row>
    <row r="127" spans="1:17" x14ac:dyDescent="0.15">
      <c r="A127" s="51" t="s">
        <v>367</v>
      </c>
      <c r="B127" s="190" t="s">
        <v>368</v>
      </c>
      <c r="C127" s="190"/>
      <c r="D127" s="190"/>
      <c r="E127" s="191"/>
      <c r="F127" s="113">
        <v>5537</v>
      </c>
      <c r="G127" s="114">
        <v>1316837575</v>
      </c>
      <c r="H127" s="114">
        <v>387471746</v>
      </c>
      <c r="I127" s="114">
        <v>58608106</v>
      </c>
      <c r="J127" s="114">
        <v>108846473</v>
      </c>
      <c r="K127" s="114">
        <v>288355566</v>
      </c>
      <c r="L127" s="114">
        <v>3754726</v>
      </c>
      <c r="M127" s="114">
        <v>16597111</v>
      </c>
      <c r="N127" s="114">
        <v>175676655</v>
      </c>
      <c r="O127" s="114">
        <v>58544523</v>
      </c>
      <c r="P127" s="114">
        <v>22540333</v>
      </c>
      <c r="Q127" s="115">
        <v>2437232814</v>
      </c>
    </row>
    <row r="128" spans="1:17" x14ac:dyDescent="0.15">
      <c r="A128" s="51" t="s">
        <v>369</v>
      </c>
      <c r="B128" s="190" t="s">
        <v>370</v>
      </c>
      <c r="C128" s="190"/>
      <c r="D128" s="190"/>
      <c r="E128" s="191"/>
      <c r="F128" s="113">
        <v>1379</v>
      </c>
      <c r="G128" s="114">
        <v>0</v>
      </c>
      <c r="H128" s="114">
        <v>1134652</v>
      </c>
      <c r="I128" s="114">
        <v>560553</v>
      </c>
      <c r="J128" s="114">
        <v>18168818</v>
      </c>
      <c r="K128" s="114">
        <v>28619742</v>
      </c>
      <c r="L128" s="114">
        <v>348833</v>
      </c>
      <c r="M128" s="114">
        <v>404700</v>
      </c>
      <c r="N128" s="114">
        <v>389381</v>
      </c>
      <c r="O128" s="114">
        <v>470851</v>
      </c>
      <c r="P128" s="114">
        <v>6899279</v>
      </c>
      <c r="Q128" s="115">
        <v>56996809</v>
      </c>
    </row>
    <row r="129" spans="1:17" x14ac:dyDescent="0.15">
      <c r="A129" s="51" t="s">
        <v>371</v>
      </c>
      <c r="B129" s="190" t="s">
        <v>372</v>
      </c>
      <c r="C129" s="190"/>
      <c r="D129" s="190"/>
      <c r="E129" s="191"/>
      <c r="F129" s="113">
        <v>388</v>
      </c>
      <c r="G129" s="114">
        <v>441677</v>
      </c>
      <c r="H129" s="114">
        <v>571173</v>
      </c>
      <c r="I129" s="114">
        <v>247973</v>
      </c>
      <c r="J129" s="114">
        <v>402981</v>
      </c>
      <c r="K129" s="114">
        <v>2735472</v>
      </c>
      <c r="L129" s="114">
        <v>65431</v>
      </c>
      <c r="M129" s="114">
        <v>0</v>
      </c>
      <c r="N129" s="114">
        <v>7976837</v>
      </c>
      <c r="O129" s="114">
        <v>48856</v>
      </c>
      <c r="P129" s="114">
        <v>6327810</v>
      </c>
      <c r="Q129" s="115">
        <v>18818210</v>
      </c>
    </row>
    <row r="130" spans="1:17" ht="14" thickBot="1" x14ac:dyDescent="0.2">
      <c r="A130" s="69" t="s">
        <v>373</v>
      </c>
      <c r="B130" s="192" t="s">
        <v>374</v>
      </c>
      <c r="C130" s="192"/>
      <c r="D130" s="192"/>
      <c r="E130" s="193"/>
      <c r="F130" s="131">
        <v>288</v>
      </c>
      <c r="G130" s="132">
        <v>0</v>
      </c>
      <c r="H130" s="132">
        <v>0</v>
      </c>
      <c r="I130" s="132">
        <v>0</v>
      </c>
      <c r="J130" s="132">
        <v>0</v>
      </c>
      <c r="K130" s="132">
        <v>0</v>
      </c>
      <c r="L130" s="132">
        <v>0</v>
      </c>
      <c r="M130" s="132">
        <v>0</v>
      </c>
      <c r="N130" s="132">
        <v>0</v>
      </c>
      <c r="O130" s="132">
        <v>0</v>
      </c>
      <c r="P130" s="132">
        <v>1388471</v>
      </c>
      <c r="Q130" s="133">
        <v>1388471</v>
      </c>
    </row>
    <row r="131" spans="1:17" ht="14" thickBot="1" x14ac:dyDescent="0.2">
      <c r="A131" s="194"/>
      <c r="B131" s="195"/>
      <c r="C131" s="195"/>
      <c r="D131" s="195"/>
      <c r="E131" s="195"/>
      <c r="F131" s="195"/>
      <c r="G131" s="196"/>
      <c r="H131" s="196"/>
      <c r="I131" s="196"/>
      <c r="J131" s="196"/>
      <c r="K131" s="196"/>
      <c r="L131" s="196"/>
      <c r="M131" s="196"/>
      <c r="N131" s="196"/>
      <c r="O131" s="196"/>
      <c r="P131" s="196"/>
      <c r="Q131" s="197"/>
    </row>
    <row r="132" spans="1:17" ht="14" thickBot="1" x14ac:dyDescent="0.2">
      <c r="A132" s="198"/>
      <c r="B132" s="199"/>
      <c r="C132" s="199"/>
      <c r="D132" s="199"/>
      <c r="E132" s="199"/>
      <c r="F132" s="199"/>
      <c r="G132" s="199"/>
      <c r="H132" s="199"/>
      <c r="I132" s="199"/>
      <c r="J132" s="199"/>
      <c r="K132" s="199"/>
      <c r="L132" s="199"/>
      <c r="M132" s="199"/>
      <c r="N132" s="199"/>
      <c r="O132" s="199"/>
      <c r="P132" s="199"/>
      <c r="Q132" s="200"/>
    </row>
    <row r="133" spans="1:17" ht="14" thickBot="1" x14ac:dyDescent="0.2">
      <c r="A133" s="198"/>
      <c r="B133" s="199"/>
      <c r="C133" s="199"/>
      <c r="D133" s="199"/>
      <c r="E133" s="199"/>
      <c r="F133" s="199"/>
      <c r="G133" s="199"/>
      <c r="H133" s="199"/>
      <c r="I133" s="199"/>
      <c r="J133" s="199"/>
      <c r="K133" s="199"/>
      <c r="L133" s="199"/>
      <c r="M133" s="199"/>
      <c r="N133" s="199"/>
      <c r="O133" s="199"/>
      <c r="P133" s="199"/>
      <c r="Q133" s="200"/>
    </row>
    <row r="134" spans="1:17" ht="14" thickBot="1" x14ac:dyDescent="0.2">
      <c r="A134" s="198"/>
      <c r="B134" s="199"/>
      <c r="C134" s="199"/>
      <c r="D134" s="199"/>
      <c r="E134" s="199"/>
      <c r="F134" s="199"/>
      <c r="G134" s="199"/>
      <c r="H134" s="199"/>
      <c r="I134" s="199"/>
      <c r="J134" s="199"/>
      <c r="K134" s="199"/>
      <c r="L134" s="199"/>
      <c r="M134" s="199"/>
      <c r="N134" s="199"/>
      <c r="O134" s="199"/>
      <c r="P134" s="199"/>
      <c r="Q134" s="200"/>
    </row>
    <row r="135" spans="1:17" ht="14" thickBot="1" x14ac:dyDescent="0.2">
      <c r="A135" s="198"/>
      <c r="B135" s="199"/>
      <c r="C135" s="199"/>
      <c r="D135" s="199"/>
      <c r="E135" s="199"/>
      <c r="F135" s="199"/>
      <c r="G135" s="199"/>
      <c r="H135" s="199"/>
      <c r="I135" s="199"/>
      <c r="J135" s="199"/>
      <c r="K135" s="199"/>
      <c r="L135" s="199"/>
      <c r="M135" s="199"/>
      <c r="N135" s="199"/>
      <c r="O135" s="199"/>
      <c r="P135" s="199"/>
      <c r="Q135" s="200"/>
    </row>
    <row r="136" spans="1:17" ht="14" thickBot="1" x14ac:dyDescent="0.2">
      <c r="A136" s="198"/>
      <c r="B136" s="199"/>
      <c r="C136" s="199"/>
      <c r="D136" s="199"/>
      <c r="E136" s="199"/>
      <c r="F136" s="199"/>
      <c r="G136" s="199"/>
      <c r="H136" s="199"/>
      <c r="I136" s="199"/>
      <c r="J136" s="199"/>
      <c r="K136" s="199"/>
      <c r="L136" s="199"/>
      <c r="M136" s="199"/>
      <c r="N136" s="199"/>
      <c r="O136" s="199"/>
      <c r="P136" s="199"/>
      <c r="Q136" s="200"/>
    </row>
    <row r="137" spans="1:17" ht="14" thickBot="1" x14ac:dyDescent="0.2">
      <c r="A137" s="198"/>
      <c r="B137" s="199"/>
      <c r="C137" s="199"/>
      <c r="D137" s="199"/>
      <c r="E137" s="199"/>
      <c r="F137" s="199"/>
      <c r="G137" s="199"/>
      <c r="H137" s="199"/>
      <c r="I137" s="199"/>
      <c r="J137" s="199"/>
      <c r="K137" s="199"/>
      <c r="L137" s="199"/>
      <c r="M137" s="199"/>
      <c r="N137" s="199"/>
      <c r="O137" s="199"/>
      <c r="P137" s="199"/>
      <c r="Q137" s="200"/>
    </row>
    <row r="138" spans="1:17" ht="14" thickBot="1" x14ac:dyDescent="0.2">
      <c r="A138" s="198"/>
      <c r="B138" s="199"/>
      <c r="C138" s="199"/>
      <c r="D138" s="199"/>
      <c r="E138" s="199"/>
      <c r="F138" s="199"/>
      <c r="G138" s="199"/>
      <c r="H138" s="199"/>
      <c r="I138" s="199"/>
      <c r="J138" s="199"/>
      <c r="K138" s="199"/>
      <c r="L138" s="199"/>
      <c r="M138" s="199"/>
      <c r="N138" s="199"/>
      <c r="O138" s="199"/>
      <c r="P138" s="199"/>
      <c r="Q138" s="200"/>
    </row>
    <row r="139" spans="1:17" ht="14" thickBot="1" x14ac:dyDescent="0.2">
      <c r="A139" s="198"/>
      <c r="B139" s="199"/>
      <c r="C139" s="199"/>
      <c r="D139" s="199"/>
      <c r="E139" s="199"/>
      <c r="F139" s="199"/>
      <c r="G139" s="199"/>
      <c r="H139" s="199"/>
      <c r="I139" s="199"/>
      <c r="J139" s="199"/>
      <c r="K139" s="199"/>
      <c r="L139" s="199"/>
      <c r="M139" s="199"/>
      <c r="N139" s="199"/>
      <c r="O139" s="199"/>
      <c r="P139" s="199"/>
      <c r="Q139" s="200"/>
    </row>
    <row r="140" spans="1:17" ht="14" thickBot="1" x14ac:dyDescent="0.2">
      <c r="A140" s="198"/>
      <c r="B140" s="199"/>
      <c r="C140" s="199"/>
      <c r="D140" s="199"/>
      <c r="E140" s="199"/>
      <c r="F140" s="199"/>
      <c r="G140" s="199"/>
      <c r="H140" s="199"/>
      <c r="I140" s="199"/>
      <c r="J140" s="199"/>
      <c r="K140" s="199"/>
      <c r="L140" s="199"/>
      <c r="M140" s="199"/>
      <c r="N140" s="199"/>
      <c r="O140" s="199"/>
      <c r="P140" s="199"/>
      <c r="Q140" s="200"/>
    </row>
    <row r="141" spans="1:17" ht="14" thickBot="1" x14ac:dyDescent="0.2">
      <c r="A141" s="198"/>
      <c r="B141" s="199"/>
      <c r="C141" s="199"/>
      <c r="D141" s="199"/>
      <c r="E141" s="199"/>
      <c r="F141" s="199"/>
      <c r="G141" s="199"/>
      <c r="H141" s="199"/>
      <c r="I141" s="199"/>
      <c r="J141" s="199"/>
      <c r="K141" s="199"/>
      <c r="L141" s="199"/>
      <c r="M141" s="199"/>
      <c r="N141" s="199"/>
      <c r="O141" s="199"/>
      <c r="P141" s="199"/>
      <c r="Q141" s="200"/>
    </row>
    <row r="142" spans="1:17" ht="14" thickBot="1" x14ac:dyDescent="0.2">
      <c r="A142" s="198"/>
      <c r="B142" s="199"/>
      <c r="C142" s="199"/>
      <c r="D142" s="199"/>
      <c r="E142" s="199"/>
      <c r="F142" s="199"/>
      <c r="G142" s="199"/>
      <c r="H142" s="199"/>
      <c r="I142" s="199"/>
      <c r="J142" s="199"/>
      <c r="K142" s="199"/>
      <c r="L142" s="199"/>
      <c r="M142" s="199"/>
      <c r="N142" s="199"/>
      <c r="O142" s="199"/>
      <c r="P142" s="199"/>
      <c r="Q142" s="200"/>
    </row>
    <row r="143" spans="1:17" ht="14" thickBot="1" x14ac:dyDescent="0.2">
      <c r="A143" s="198"/>
      <c r="B143" s="199"/>
      <c r="C143" s="199"/>
      <c r="D143" s="199"/>
      <c r="E143" s="199"/>
      <c r="F143" s="199"/>
      <c r="G143" s="199"/>
      <c r="H143" s="199"/>
      <c r="I143" s="199"/>
      <c r="J143" s="199"/>
      <c r="K143" s="199"/>
      <c r="L143" s="199"/>
      <c r="M143" s="199"/>
      <c r="N143" s="199"/>
      <c r="O143" s="199"/>
      <c r="P143" s="199"/>
      <c r="Q143" s="200"/>
    </row>
    <row r="144" spans="1:17" ht="14" thickBot="1" x14ac:dyDescent="0.2">
      <c r="A144" s="198"/>
      <c r="B144" s="199"/>
      <c r="C144" s="199"/>
      <c r="D144" s="199"/>
      <c r="E144" s="199"/>
      <c r="F144" s="199"/>
      <c r="G144" s="199"/>
      <c r="H144" s="199"/>
      <c r="I144" s="199"/>
      <c r="J144" s="199"/>
      <c r="K144" s="199"/>
      <c r="L144" s="199"/>
      <c r="M144" s="199"/>
      <c r="N144" s="199"/>
      <c r="O144" s="199"/>
      <c r="P144" s="199"/>
      <c r="Q144" s="200"/>
    </row>
    <row r="145" spans="1:17" ht="14" thickBot="1" x14ac:dyDescent="0.2">
      <c r="A145" s="198"/>
      <c r="B145" s="199"/>
      <c r="C145" s="199"/>
      <c r="D145" s="199"/>
      <c r="E145" s="199"/>
      <c r="F145" s="199"/>
      <c r="G145" s="199"/>
      <c r="H145" s="199"/>
      <c r="I145" s="199"/>
      <c r="J145" s="199"/>
      <c r="K145" s="199"/>
      <c r="L145" s="199"/>
      <c r="M145" s="199"/>
      <c r="N145" s="199"/>
      <c r="O145" s="199"/>
      <c r="P145" s="199"/>
      <c r="Q145" s="200"/>
    </row>
    <row r="146" spans="1:17" ht="14" thickBot="1" x14ac:dyDescent="0.2">
      <c r="A146" s="198"/>
      <c r="B146" s="199"/>
      <c r="C146" s="199"/>
      <c r="D146" s="199"/>
      <c r="E146" s="199"/>
      <c r="F146" s="199"/>
      <c r="G146" s="199"/>
      <c r="H146" s="199"/>
      <c r="I146" s="199"/>
      <c r="J146" s="199"/>
      <c r="K146" s="199"/>
      <c r="L146" s="199"/>
      <c r="M146" s="199"/>
      <c r="N146" s="199"/>
      <c r="O146" s="199"/>
      <c r="P146" s="199"/>
      <c r="Q146" s="200"/>
    </row>
    <row r="147" spans="1:17" ht="14" thickBot="1" x14ac:dyDescent="0.2">
      <c r="A147" s="198"/>
      <c r="B147" s="199"/>
      <c r="C147" s="199"/>
      <c r="D147" s="199"/>
      <c r="E147" s="199"/>
      <c r="F147" s="199"/>
      <c r="G147" s="199"/>
      <c r="H147" s="199"/>
      <c r="I147" s="199"/>
      <c r="J147" s="199"/>
      <c r="K147" s="199"/>
      <c r="L147" s="199"/>
      <c r="M147" s="199"/>
      <c r="N147" s="199"/>
      <c r="O147" s="199"/>
      <c r="P147" s="199"/>
      <c r="Q147" s="200"/>
    </row>
    <row r="148" spans="1:17" ht="14" thickBot="1" x14ac:dyDescent="0.2">
      <c r="A148" s="198"/>
      <c r="B148" s="199"/>
      <c r="C148" s="199"/>
      <c r="D148" s="199"/>
      <c r="E148" s="199"/>
      <c r="F148" s="199"/>
      <c r="G148" s="199"/>
      <c r="H148" s="199"/>
      <c r="I148" s="199"/>
      <c r="J148" s="199"/>
      <c r="K148" s="199"/>
      <c r="L148" s="199"/>
      <c r="M148" s="199"/>
      <c r="N148" s="199"/>
      <c r="O148" s="199"/>
      <c r="P148" s="199"/>
      <c r="Q148" s="200"/>
    </row>
    <row r="149" spans="1:17" ht="14" thickBot="1" x14ac:dyDescent="0.2">
      <c r="A149" s="198"/>
      <c r="B149" s="199"/>
      <c r="C149" s="199"/>
      <c r="D149" s="199"/>
      <c r="E149" s="199"/>
      <c r="F149" s="199"/>
      <c r="G149" s="199"/>
      <c r="H149" s="199"/>
      <c r="I149" s="199"/>
      <c r="J149" s="199"/>
      <c r="K149" s="199"/>
      <c r="L149" s="199"/>
      <c r="M149" s="199"/>
      <c r="N149" s="199"/>
      <c r="O149" s="199"/>
      <c r="P149" s="199"/>
      <c r="Q149" s="200"/>
    </row>
    <row r="150" spans="1:17" ht="14" thickBot="1" x14ac:dyDescent="0.2">
      <c r="A150" s="198"/>
      <c r="B150" s="199"/>
      <c r="C150" s="199"/>
      <c r="D150" s="199"/>
      <c r="E150" s="199"/>
      <c r="F150" s="199"/>
      <c r="G150" s="199"/>
      <c r="H150" s="199"/>
      <c r="I150" s="199"/>
      <c r="J150" s="199"/>
      <c r="K150" s="199"/>
      <c r="L150" s="199"/>
      <c r="M150" s="199"/>
      <c r="N150" s="199"/>
      <c r="O150" s="199"/>
      <c r="P150" s="199"/>
      <c r="Q150" s="200"/>
    </row>
    <row r="151" spans="1:17" ht="14" thickBot="1" x14ac:dyDescent="0.2">
      <c r="A151" s="198"/>
      <c r="B151" s="199"/>
      <c r="C151" s="199"/>
      <c r="D151" s="199"/>
      <c r="E151" s="199"/>
      <c r="F151" s="199"/>
      <c r="G151" s="199"/>
      <c r="H151" s="199"/>
      <c r="I151" s="199"/>
      <c r="J151" s="199"/>
      <c r="K151" s="199"/>
      <c r="L151" s="199"/>
      <c r="M151" s="199"/>
      <c r="N151" s="199"/>
      <c r="O151" s="199"/>
      <c r="P151" s="199"/>
      <c r="Q151" s="200"/>
    </row>
    <row r="152" spans="1:17" ht="14" thickBot="1" x14ac:dyDescent="0.2">
      <c r="A152" s="198"/>
      <c r="B152" s="199"/>
      <c r="C152" s="199"/>
      <c r="D152" s="199"/>
      <c r="E152" s="199"/>
      <c r="F152" s="199"/>
      <c r="G152" s="199"/>
      <c r="H152" s="199"/>
      <c r="I152" s="199"/>
      <c r="J152" s="199"/>
      <c r="K152" s="199"/>
      <c r="L152" s="199"/>
      <c r="M152" s="199"/>
      <c r="N152" s="199"/>
      <c r="O152" s="199"/>
      <c r="P152" s="199"/>
      <c r="Q152" s="200"/>
    </row>
    <row r="153" spans="1:17" ht="14" thickBot="1" x14ac:dyDescent="0.2">
      <c r="A153" s="198"/>
      <c r="B153" s="199"/>
      <c r="C153" s="199"/>
      <c r="D153" s="199"/>
      <c r="E153" s="199"/>
      <c r="F153" s="199"/>
      <c r="G153" s="199"/>
      <c r="H153" s="199"/>
      <c r="I153" s="199"/>
      <c r="J153" s="199"/>
      <c r="K153" s="199"/>
      <c r="L153" s="199"/>
      <c r="M153" s="199"/>
      <c r="N153" s="199"/>
      <c r="O153" s="199"/>
      <c r="P153" s="199"/>
      <c r="Q153" s="200"/>
    </row>
    <row r="154" spans="1:17" x14ac:dyDescent="0.15">
      <c r="A154" s="201"/>
      <c r="B154" s="202"/>
      <c r="C154" s="202"/>
      <c r="D154" s="202"/>
      <c r="E154" s="202"/>
      <c r="F154" s="202"/>
      <c r="G154" s="202"/>
      <c r="H154" s="202"/>
      <c r="I154" s="202"/>
      <c r="J154" s="202"/>
      <c r="K154" s="202"/>
      <c r="L154" s="202"/>
      <c r="M154" s="202"/>
      <c r="N154" s="202"/>
      <c r="O154" s="202"/>
      <c r="P154" s="202"/>
      <c r="Q154" s="203"/>
    </row>
    <row r="155" spans="1:17" x14ac:dyDescent="0.15">
      <c r="A155" s="16"/>
      <c r="B155" s="16"/>
      <c r="C155" s="16"/>
      <c r="D155" s="16"/>
      <c r="E155" s="16"/>
      <c r="F155" s="16"/>
      <c r="G155" s="16"/>
      <c r="H155" s="16"/>
      <c r="I155" s="16"/>
      <c r="J155" s="16"/>
      <c r="K155" s="16"/>
      <c r="L155" s="16"/>
      <c r="M155" s="16"/>
      <c r="N155" s="16"/>
      <c r="O155" s="16"/>
      <c r="P155" s="16"/>
      <c r="Q155" s="16"/>
    </row>
    <row r="156" spans="1:17" x14ac:dyDescent="0.15">
      <c r="A156" s="16"/>
      <c r="B156" s="16"/>
      <c r="C156" s="16"/>
      <c r="D156" s="16"/>
      <c r="E156" s="16"/>
      <c r="F156" s="16"/>
      <c r="G156" s="16"/>
      <c r="H156" s="16"/>
      <c r="I156" s="16"/>
      <c r="J156" s="16"/>
      <c r="K156" s="16"/>
      <c r="L156" s="16"/>
      <c r="M156" s="16"/>
      <c r="N156" s="16"/>
      <c r="O156" s="16"/>
      <c r="P156" s="16"/>
      <c r="Q156" s="16"/>
    </row>
    <row r="157" spans="1:17" x14ac:dyDescent="0.15">
      <c r="A157" s="16"/>
      <c r="B157" s="16"/>
      <c r="C157" s="16"/>
      <c r="D157" s="16"/>
      <c r="E157" s="16"/>
      <c r="F157" s="16"/>
      <c r="G157" s="16"/>
      <c r="H157" s="16"/>
      <c r="I157" s="16"/>
      <c r="J157" s="16"/>
      <c r="K157" s="16"/>
      <c r="L157" s="16"/>
      <c r="M157" s="16"/>
      <c r="N157" s="16"/>
      <c r="O157" s="16"/>
      <c r="P157" s="16"/>
      <c r="Q157" s="16"/>
    </row>
    <row r="158" spans="1:17" x14ac:dyDescent="0.15">
      <c r="A158" s="16"/>
      <c r="B158" s="16"/>
      <c r="C158" s="16"/>
      <c r="D158" s="16"/>
      <c r="E158" s="16"/>
      <c r="F158" s="16"/>
      <c r="G158" s="16"/>
      <c r="H158" s="16"/>
      <c r="I158" s="16"/>
      <c r="J158" s="16"/>
      <c r="K158" s="16"/>
      <c r="L158" s="16"/>
      <c r="M158" s="16"/>
      <c r="N158" s="16"/>
      <c r="O158" s="16"/>
      <c r="P158" s="16"/>
      <c r="Q158" s="16"/>
    </row>
    <row r="159" spans="1:17" x14ac:dyDescent="0.15">
      <c r="A159" s="16"/>
      <c r="B159" s="16"/>
      <c r="C159" s="16"/>
      <c r="D159" s="16"/>
      <c r="E159" s="16"/>
      <c r="F159" s="16"/>
      <c r="G159" s="16"/>
      <c r="H159" s="16"/>
      <c r="I159" s="16"/>
      <c r="J159" s="16"/>
      <c r="K159" s="16"/>
      <c r="L159" s="16"/>
      <c r="M159" s="16"/>
      <c r="N159" s="16"/>
      <c r="O159" s="16"/>
      <c r="P159" s="16"/>
      <c r="Q159" s="16"/>
    </row>
    <row r="160" spans="1:17" x14ac:dyDescent="0.15">
      <c r="A160" s="16"/>
      <c r="B160" s="16"/>
      <c r="C160" s="16"/>
      <c r="D160" s="16"/>
      <c r="E160" s="16"/>
      <c r="F160" s="16"/>
      <c r="G160" s="16"/>
      <c r="H160" s="16"/>
      <c r="I160" s="16"/>
      <c r="J160" s="16"/>
      <c r="K160" s="16"/>
      <c r="L160" s="16"/>
      <c r="M160" s="16"/>
      <c r="N160" s="16"/>
      <c r="O160" s="16"/>
      <c r="P160" s="16"/>
      <c r="Q160" s="16"/>
    </row>
    <row r="161" spans="1:17" x14ac:dyDescent="0.15">
      <c r="A161" s="16"/>
      <c r="B161" s="16"/>
      <c r="C161" s="16"/>
      <c r="D161" s="16"/>
      <c r="E161" s="16"/>
      <c r="F161" s="16"/>
      <c r="G161" s="16"/>
      <c r="H161" s="16"/>
      <c r="I161" s="16"/>
      <c r="J161" s="16"/>
      <c r="K161" s="16"/>
      <c r="L161" s="16"/>
      <c r="M161" s="16"/>
      <c r="N161" s="16"/>
      <c r="O161" s="16"/>
      <c r="P161" s="16"/>
      <c r="Q161" s="16"/>
    </row>
    <row r="162" spans="1:17" x14ac:dyDescent="0.15">
      <c r="A162" s="16"/>
      <c r="B162" s="16"/>
      <c r="C162" s="16"/>
      <c r="D162" s="16"/>
      <c r="E162" s="16"/>
      <c r="F162" s="16"/>
      <c r="G162" s="16"/>
      <c r="H162" s="16"/>
      <c r="I162" s="16"/>
      <c r="J162" s="16"/>
      <c r="K162" s="16"/>
      <c r="L162" s="16"/>
      <c r="M162" s="16"/>
      <c r="N162" s="16"/>
      <c r="O162" s="16"/>
      <c r="P162" s="16"/>
      <c r="Q162" s="16"/>
    </row>
    <row r="163" spans="1:17" x14ac:dyDescent="0.15">
      <c r="A163" s="16"/>
      <c r="B163" s="16"/>
      <c r="C163" s="16"/>
      <c r="D163" s="16"/>
      <c r="E163" s="16"/>
      <c r="F163" s="16"/>
      <c r="G163" s="16"/>
      <c r="H163" s="16"/>
      <c r="I163" s="16"/>
      <c r="J163" s="16"/>
      <c r="K163" s="16"/>
      <c r="L163" s="16"/>
      <c r="M163" s="16"/>
      <c r="N163" s="16"/>
      <c r="O163" s="16"/>
      <c r="P163" s="16"/>
      <c r="Q163" s="16"/>
    </row>
    <row r="164" spans="1:17" x14ac:dyDescent="0.15">
      <c r="A164" s="16"/>
      <c r="B164" s="16"/>
      <c r="C164" s="16"/>
      <c r="D164" s="16"/>
      <c r="E164" s="16"/>
      <c r="F164" s="16"/>
      <c r="G164" s="16"/>
      <c r="H164" s="16"/>
      <c r="I164" s="16"/>
      <c r="J164" s="16"/>
      <c r="K164" s="16"/>
      <c r="L164" s="16"/>
      <c r="M164" s="16"/>
      <c r="N164" s="16"/>
      <c r="O164" s="16"/>
      <c r="P164" s="16"/>
      <c r="Q164" s="16"/>
    </row>
    <row r="165" spans="1:17" x14ac:dyDescent="0.15">
      <c r="A165" s="16"/>
      <c r="B165" s="16"/>
      <c r="C165" s="16"/>
      <c r="D165" s="16"/>
      <c r="E165" s="16"/>
      <c r="F165" s="16"/>
      <c r="G165" s="16"/>
      <c r="H165" s="16"/>
      <c r="I165" s="16"/>
      <c r="J165" s="16"/>
      <c r="K165" s="16"/>
      <c r="L165" s="16"/>
      <c r="M165" s="16"/>
      <c r="N165" s="16"/>
      <c r="O165" s="16"/>
      <c r="P165" s="16"/>
      <c r="Q165" s="16"/>
    </row>
    <row r="166" spans="1:17" x14ac:dyDescent="0.15">
      <c r="A166" s="16"/>
      <c r="B166" s="16"/>
      <c r="C166" s="16"/>
      <c r="D166" s="16"/>
      <c r="E166" s="16"/>
      <c r="F166" s="16"/>
      <c r="G166" s="16"/>
      <c r="H166" s="16"/>
      <c r="I166" s="16"/>
      <c r="J166" s="16"/>
      <c r="K166" s="16"/>
      <c r="L166" s="16"/>
      <c r="M166" s="16"/>
      <c r="N166" s="16"/>
      <c r="O166" s="16"/>
      <c r="P166" s="16"/>
      <c r="Q166" s="16"/>
    </row>
    <row r="167" spans="1:17" x14ac:dyDescent="0.15">
      <c r="A167" s="16"/>
      <c r="B167" s="16"/>
      <c r="C167" s="16"/>
      <c r="D167" s="16"/>
      <c r="E167" s="16"/>
      <c r="F167" s="16"/>
      <c r="G167" s="16"/>
      <c r="H167" s="16"/>
      <c r="I167" s="16"/>
      <c r="J167" s="16"/>
      <c r="K167" s="16"/>
      <c r="L167" s="16"/>
      <c r="M167" s="16"/>
      <c r="N167" s="16"/>
      <c r="O167" s="16"/>
      <c r="P167" s="16"/>
      <c r="Q167" s="16"/>
    </row>
    <row r="168" spans="1:17" x14ac:dyDescent="0.15">
      <c r="A168" s="16"/>
      <c r="B168" s="16"/>
      <c r="C168" s="16"/>
      <c r="D168" s="16"/>
      <c r="E168" s="16"/>
      <c r="F168" s="16"/>
      <c r="G168" s="16"/>
      <c r="H168" s="16"/>
      <c r="I168" s="16"/>
      <c r="J168" s="16"/>
      <c r="K168" s="16"/>
      <c r="L168" s="16"/>
      <c r="M168" s="16"/>
      <c r="N168" s="16"/>
      <c r="O168" s="16"/>
      <c r="P168" s="16"/>
      <c r="Q168" s="16"/>
    </row>
    <row r="169" spans="1:17" x14ac:dyDescent="0.15">
      <c r="A169" s="16"/>
      <c r="B169" s="16"/>
      <c r="C169" s="16"/>
      <c r="D169" s="16"/>
      <c r="E169" s="16"/>
      <c r="F169" s="16"/>
      <c r="G169" s="16"/>
      <c r="H169" s="16"/>
      <c r="I169" s="16"/>
      <c r="J169" s="16"/>
      <c r="K169" s="16"/>
      <c r="L169" s="16"/>
      <c r="M169" s="16"/>
      <c r="N169" s="16"/>
      <c r="O169" s="16"/>
      <c r="P169" s="16"/>
      <c r="Q169" s="16"/>
    </row>
    <row r="170" spans="1:17" x14ac:dyDescent="0.15">
      <c r="A170" s="16"/>
      <c r="B170" s="16"/>
      <c r="C170" s="16"/>
      <c r="D170" s="16"/>
      <c r="E170" s="16"/>
      <c r="F170" s="16"/>
      <c r="G170" s="16"/>
      <c r="H170" s="16"/>
      <c r="I170" s="16"/>
      <c r="J170" s="16"/>
      <c r="K170" s="16"/>
      <c r="L170" s="16"/>
      <c r="M170" s="16"/>
      <c r="N170" s="16"/>
      <c r="O170" s="16"/>
      <c r="P170" s="16"/>
      <c r="Q170" s="16"/>
    </row>
    <row r="171" spans="1:17" x14ac:dyDescent="0.15">
      <c r="A171" s="16"/>
      <c r="B171" s="16"/>
      <c r="C171" s="16"/>
      <c r="D171" s="16"/>
      <c r="E171" s="16"/>
      <c r="F171" s="16"/>
      <c r="G171" s="16"/>
      <c r="H171" s="16"/>
      <c r="I171" s="16"/>
      <c r="J171" s="16"/>
      <c r="K171" s="16"/>
      <c r="L171" s="16"/>
      <c r="M171" s="16"/>
      <c r="N171" s="16"/>
      <c r="O171" s="16"/>
      <c r="P171" s="16"/>
      <c r="Q171" s="16"/>
    </row>
    <row r="172" spans="1:17" x14ac:dyDescent="0.15">
      <c r="A172" s="16"/>
      <c r="B172" s="16"/>
      <c r="C172" s="16"/>
      <c r="D172" s="16"/>
      <c r="E172" s="16"/>
      <c r="F172" s="16"/>
      <c r="G172" s="16"/>
      <c r="H172" s="16"/>
      <c r="I172" s="16"/>
      <c r="J172" s="16"/>
      <c r="K172" s="16"/>
      <c r="L172" s="16"/>
      <c r="M172" s="16"/>
      <c r="N172" s="16"/>
      <c r="O172" s="16"/>
      <c r="P172" s="16"/>
      <c r="Q172" s="16"/>
    </row>
    <row r="173" spans="1:17" x14ac:dyDescent="0.15">
      <c r="A173" s="16"/>
      <c r="B173" s="16"/>
      <c r="C173" s="16"/>
      <c r="D173" s="16"/>
      <c r="E173" s="16"/>
      <c r="F173" s="16"/>
      <c r="G173" s="16"/>
      <c r="H173" s="16"/>
      <c r="I173" s="16"/>
      <c r="J173" s="16"/>
      <c r="K173" s="16"/>
      <c r="L173" s="16"/>
      <c r="M173" s="16"/>
      <c r="N173" s="16"/>
      <c r="O173" s="16"/>
      <c r="P173" s="16"/>
      <c r="Q173" s="16"/>
    </row>
    <row r="174" spans="1:17" x14ac:dyDescent="0.15">
      <c r="A174" s="16"/>
      <c r="B174" s="16"/>
      <c r="C174" s="16"/>
      <c r="D174" s="16"/>
      <c r="E174" s="16"/>
      <c r="F174" s="16"/>
      <c r="G174" s="16"/>
      <c r="H174" s="16"/>
      <c r="I174" s="16"/>
      <c r="J174" s="16"/>
      <c r="K174" s="16"/>
      <c r="L174" s="16"/>
      <c r="M174" s="16"/>
      <c r="N174" s="16"/>
      <c r="O174" s="16"/>
      <c r="P174" s="16"/>
      <c r="Q174" s="16"/>
    </row>
  </sheetData>
  <sheetProtection formatCells="0" formatColumns="0" formatRows="0"/>
  <pageMargins left="0.7" right="0.7" top="0.75" bottom="0.75" header="0.3" footer="0.3"/>
  <pageSetup orientation="portrait" horizontalDpi="4294967292" verticalDpi="4294967292" r:id="rId1"/>
  <drawing r:id="rId2"/>
  <legacyDrawing r:id="rId3"/>
  <mc:AlternateContent xmlns:mc="http://schemas.openxmlformats.org/markup-compatibility/2006">
    <mc:Choice Requires="x14">
      <controls>
        <mc:AlternateContent xmlns:mc="http://schemas.openxmlformats.org/markup-compatibility/2006">
          <mc:Choice Requires="x14">
            <control shapeId="8193" r:id="rId4" name="Group Box 1">
              <controlPr defaultSize="0" autoFill="0" autoPict="0" altText="This box groups together radio buttons that select which UZA size bin to display in a pie chart.">
                <anchor moveWithCells="1">
                  <from>
                    <xdr:col>4</xdr:col>
                    <xdr:colOff>0</xdr:colOff>
                    <xdr:row>5</xdr:row>
                    <xdr:rowOff>203200</xdr:rowOff>
                  </from>
                  <to>
                    <xdr:col>5</xdr:col>
                    <xdr:colOff>0</xdr:colOff>
                    <xdr:row>18</xdr:row>
                    <xdr:rowOff>1054100</xdr:rowOff>
                  </to>
                </anchor>
              </controlPr>
            </control>
          </mc:Choice>
        </mc:AlternateContent>
        <mc:AlternateContent xmlns:mc="http://schemas.openxmlformats.org/markup-compatibility/2006">
          <mc:Choice Requires="x14">
            <control shapeId="8194" r:id="rId5" name="Group Box 2">
              <controlPr defaultSize="0" autoFill="0" autoPict="0">
                <anchor moveWithCells="1">
                  <from>
                    <xdr:col>4</xdr:col>
                    <xdr:colOff>38100</xdr:colOff>
                    <xdr:row>58</xdr:row>
                    <xdr:rowOff>254000</xdr:rowOff>
                  </from>
                  <to>
                    <xdr:col>4</xdr:col>
                    <xdr:colOff>685800</xdr:colOff>
                    <xdr:row>69</xdr:row>
                    <xdr:rowOff>0</xdr:rowOff>
                  </to>
                </anchor>
              </controlPr>
            </control>
          </mc:Choice>
        </mc:AlternateContent>
      </controls>
    </mc:Choice>
  </mc:AlternateContent>
  <tableParts count="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F64A-37AC-D74E-BCE9-A049D8F1E7C2}">
  <dimension ref="A1:I27"/>
  <sheetViews>
    <sheetView workbookViewId="0">
      <selection activeCell="D7" sqref="D7"/>
    </sheetView>
  </sheetViews>
  <sheetFormatPr baseColWidth="10" defaultRowHeight="16" x14ac:dyDescent="0.2"/>
  <cols>
    <col min="1" max="1" width="38" customWidth="1"/>
  </cols>
  <sheetData>
    <row r="1" spans="1:9" x14ac:dyDescent="0.2">
      <c r="C1" t="s">
        <v>11</v>
      </c>
      <c r="D1" t="s">
        <v>1</v>
      </c>
      <c r="E1" t="s">
        <v>4</v>
      </c>
      <c r="F1" t="s">
        <v>3</v>
      </c>
      <c r="G1" t="s">
        <v>5</v>
      </c>
    </row>
    <row r="2" spans="1:9" x14ac:dyDescent="0.2">
      <c r="A2" t="s">
        <v>9</v>
      </c>
      <c r="B2">
        <v>12000</v>
      </c>
      <c r="C2" t="s">
        <v>12</v>
      </c>
      <c r="D2" t="s">
        <v>2</v>
      </c>
      <c r="E2" t="s">
        <v>0</v>
      </c>
      <c r="F2">
        <v>2019</v>
      </c>
      <c r="G2" s="1" t="s">
        <v>6</v>
      </c>
    </row>
    <row r="3" spans="1:9" x14ac:dyDescent="0.2">
      <c r="A3" t="s">
        <v>8</v>
      </c>
      <c r="B3">
        <v>1000</v>
      </c>
      <c r="C3" t="s">
        <v>12</v>
      </c>
      <c r="D3" t="s">
        <v>2</v>
      </c>
      <c r="E3" t="s">
        <v>0</v>
      </c>
      <c r="F3">
        <v>2023</v>
      </c>
      <c r="G3" t="s">
        <v>7</v>
      </c>
    </row>
    <row r="4" spans="1:9" x14ac:dyDescent="0.2">
      <c r="A4" t="s">
        <v>10</v>
      </c>
      <c r="B4">
        <v>949</v>
      </c>
      <c r="C4" t="s">
        <v>13</v>
      </c>
      <c r="D4" t="s">
        <v>2</v>
      </c>
      <c r="E4" t="s">
        <v>0</v>
      </c>
      <c r="F4">
        <v>2019</v>
      </c>
      <c r="G4" t="s">
        <v>14</v>
      </c>
    </row>
    <row r="5" spans="1:9" x14ac:dyDescent="0.2">
      <c r="A5" t="s">
        <v>42</v>
      </c>
      <c r="B5">
        <v>15000</v>
      </c>
      <c r="C5" t="s">
        <v>41</v>
      </c>
    </row>
    <row r="6" spans="1:9" x14ac:dyDescent="0.2">
      <c r="A6" t="s">
        <v>39</v>
      </c>
      <c r="B6">
        <v>12</v>
      </c>
      <c r="C6" t="s">
        <v>40</v>
      </c>
    </row>
    <row r="7" spans="1:9" x14ac:dyDescent="0.2">
      <c r="A7" t="s">
        <v>37</v>
      </c>
      <c r="B7">
        <f>(B2+B3)/(B5*B6)</f>
        <v>7.2222222222222215E-2</v>
      </c>
      <c r="D7">
        <f>13000/(15000*12)</f>
        <v>7.2222222222222215E-2</v>
      </c>
    </row>
    <row r="8" spans="1:9" x14ac:dyDescent="0.2">
      <c r="A8" t="s">
        <v>38</v>
      </c>
      <c r="B8">
        <f>-B4/B5</f>
        <v>-6.3266666666666665E-2</v>
      </c>
    </row>
    <row r="10" spans="1:9" x14ac:dyDescent="0.2">
      <c r="A10">
        <f>EXP(-10*0.7)</f>
        <v>9.1188196555451624E-4</v>
      </c>
    </row>
    <row r="14" spans="1:9" s="4" customFormat="1" ht="114" x14ac:dyDescent="0.2">
      <c r="A14" s="4" t="s">
        <v>28</v>
      </c>
      <c r="B14" s="5" t="s">
        <v>29</v>
      </c>
      <c r="C14" s="5" t="s">
        <v>30</v>
      </c>
      <c r="D14" s="5" t="s">
        <v>31</v>
      </c>
      <c r="E14" s="5" t="s">
        <v>32</v>
      </c>
      <c r="F14" s="5" t="s">
        <v>33</v>
      </c>
      <c r="G14" s="5" t="s">
        <v>34</v>
      </c>
      <c r="H14" s="5" t="s">
        <v>35</v>
      </c>
      <c r="I14" s="4" t="s">
        <v>36</v>
      </c>
    </row>
    <row r="15" spans="1:9" ht="19" x14ac:dyDescent="0.2">
      <c r="A15" s="2" t="s">
        <v>15</v>
      </c>
      <c r="B15" s="2">
        <v>3.78</v>
      </c>
      <c r="C15" s="2">
        <v>1.53</v>
      </c>
      <c r="D15" s="2">
        <v>741</v>
      </c>
      <c r="E15" s="3">
        <v>10800</v>
      </c>
      <c r="F15" s="2">
        <v>0.02</v>
      </c>
      <c r="G15" s="2">
        <v>27</v>
      </c>
      <c r="H15" s="2">
        <v>580</v>
      </c>
      <c r="I15" s="7">
        <f>E15/D15*1000</f>
        <v>14574.898785425103</v>
      </c>
    </row>
    <row r="16" spans="1:9" ht="19" x14ac:dyDescent="0.2">
      <c r="A16" s="2" t="s">
        <v>16</v>
      </c>
      <c r="B16" s="2">
        <v>4.0599999999999996</v>
      </c>
      <c r="C16" s="2">
        <v>2.92</v>
      </c>
      <c r="D16" s="2">
        <v>667</v>
      </c>
      <c r="E16" s="3">
        <v>8500</v>
      </c>
      <c r="F16" s="2">
        <v>0.03</v>
      </c>
      <c r="G16" s="2">
        <v>23</v>
      </c>
      <c r="H16" s="2">
        <v>886</v>
      </c>
      <c r="I16" s="7">
        <f t="shared" ref="I16:I26" si="0">E16/D16*1000</f>
        <v>12743.628185907048</v>
      </c>
    </row>
    <row r="17" spans="1:9" ht="19" x14ac:dyDescent="0.2">
      <c r="A17" s="2" t="s">
        <v>17</v>
      </c>
      <c r="B17" s="2">
        <v>7.02</v>
      </c>
      <c r="C17" s="2">
        <v>0.95</v>
      </c>
      <c r="D17" s="2">
        <v>508</v>
      </c>
      <c r="E17" s="3">
        <v>6300</v>
      </c>
      <c r="F17" s="2">
        <v>0.25</v>
      </c>
      <c r="G17" s="2" t="s">
        <v>18</v>
      </c>
      <c r="H17" s="2">
        <v>244</v>
      </c>
      <c r="I17" s="7">
        <f t="shared" si="0"/>
        <v>12401.574803149606</v>
      </c>
    </row>
    <row r="18" spans="1:9" ht="19" x14ac:dyDescent="0.2">
      <c r="A18" s="2" t="s">
        <v>19</v>
      </c>
      <c r="B18" s="2">
        <v>6.56</v>
      </c>
      <c r="C18" s="2">
        <v>0.59</v>
      </c>
      <c r="D18" s="2">
        <v>590</v>
      </c>
      <c r="E18" s="3">
        <v>6250</v>
      </c>
      <c r="F18" s="2">
        <v>0.04</v>
      </c>
      <c r="G18" s="2">
        <v>28</v>
      </c>
      <c r="H18" s="2">
        <v>106</v>
      </c>
      <c r="I18" s="7">
        <f t="shared" si="0"/>
        <v>10593.22033898305</v>
      </c>
    </row>
    <row r="19" spans="1:9" ht="19" x14ac:dyDescent="0.2">
      <c r="A19" s="2" t="s">
        <v>20</v>
      </c>
      <c r="B19" s="2">
        <v>6.16</v>
      </c>
      <c r="C19" s="2">
        <v>1.0900000000000001</v>
      </c>
      <c r="D19" s="2">
        <v>610</v>
      </c>
      <c r="E19" s="3">
        <v>7000</v>
      </c>
      <c r="F19" s="2">
        <v>0.13</v>
      </c>
      <c r="G19" s="2">
        <v>33</v>
      </c>
      <c r="H19" s="2">
        <v>222</v>
      </c>
      <c r="I19" s="7">
        <f t="shared" si="0"/>
        <v>11475.409836065573</v>
      </c>
    </row>
    <row r="20" spans="1:9" ht="19" x14ac:dyDescent="0.2">
      <c r="A20" s="2" t="s">
        <v>21</v>
      </c>
      <c r="B20" s="2">
        <v>6.81</v>
      </c>
      <c r="C20" s="2">
        <v>0.99</v>
      </c>
      <c r="D20" s="2">
        <v>707</v>
      </c>
      <c r="E20" s="3">
        <v>6250</v>
      </c>
      <c r="F20" s="2">
        <v>0.12</v>
      </c>
      <c r="G20" s="2" t="s">
        <v>18</v>
      </c>
      <c r="H20" s="2">
        <v>158</v>
      </c>
      <c r="I20" s="7">
        <f t="shared" si="0"/>
        <v>8840.1697312588403</v>
      </c>
    </row>
    <row r="21" spans="1:9" ht="19" x14ac:dyDescent="0.2">
      <c r="A21" s="2" t="s">
        <v>22</v>
      </c>
      <c r="B21" s="2">
        <v>5.0199999999999996</v>
      </c>
      <c r="C21" s="2">
        <v>1.38</v>
      </c>
      <c r="D21" s="2">
        <v>718</v>
      </c>
      <c r="E21" s="3">
        <v>4000</v>
      </c>
      <c r="F21" s="2">
        <v>0.16</v>
      </c>
      <c r="G21" s="2">
        <v>31</v>
      </c>
      <c r="H21" s="2">
        <v>329</v>
      </c>
      <c r="I21" s="7">
        <f t="shared" si="0"/>
        <v>5571.030640668524</v>
      </c>
    </row>
    <row r="22" spans="1:9" ht="19" x14ac:dyDescent="0.2">
      <c r="A22" s="2" t="s">
        <v>23</v>
      </c>
      <c r="B22" s="2">
        <v>7.19</v>
      </c>
      <c r="C22" s="2">
        <v>1.17</v>
      </c>
      <c r="D22" s="2">
        <v>543</v>
      </c>
      <c r="E22" s="3">
        <v>6150</v>
      </c>
      <c r="F22" s="2">
        <v>0.25</v>
      </c>
      <c r="G22" s="2" t="s">
        <v>18</v>
      </c>
      <c r="H22" s="2">
        <v>242</v>
      </c>
      <c r="I22" s="7">
        <f t="shared" si="0"/>
        <v>11325.966850828729</v>
      </c>
    </row>
    <row r="23" spans="1:9" ht="19" x14ac:dyDescent="0.2">
      <c r="A23" s="2" t="s">
        <v>24</v>
      </c>
      <c r="B23" s="2">
        <v>7.35</v>
      </c>
      <c r="C23" s="2">
        <v>0.53</v>
      </c>
      <c r="D23" s="2">
        <v>754</v>
      </c>
      <c r="E23" s="3">
        <v>6500</v>
      </c>
      <c r="F23" s="2">
        <v>0.16</v>
      </c>
      <c r="G23" s="2" t="s">
        <v>18</v>
      </c>
      <c r="H23" s="2">
        <v>213</v>
      </c>
      <c r="I23" s="7">
        <f t="shared" si="0"/>
        <v>8620.6896551724149</v>
      </c>
    </row>
    <row r="24" spans="1:9" ht="19" x14ac:dyDescent="0.2">
      <c r="A24" s="2" t="s">
        <v>25</v>
      </c>
      <c r="B24" s="2">
        <v>6.47</v>
      </c>
      <c r="C24" s="2">
        <v>1.23</v>
      </c>
      <c r="D24" s="2">
        <v>542</v>
      </c>
      <c r="E24" s="3">
        <v>7000</v>
      </c>
      <c r="F24" s="2">
        <v>0.16</v>
      </c>
      <c r="G24" s="2">
        <v>32</v>
      </c>
      <c r="H24" s="2">
        <v>302</v>
      </c>
      <c r="I24" s="7">
        <f t="shared" si="0"/>
        <v>12915.129151291512</v>
      </c>
    </row>
    <row r="25" spans="1:9" ht="19" x14ac:dyDescent="0.2">
      <c r="A25" s="2" t="s">
        <v>26</v>
      </c>
      <c r="B25" s="2">
        <v>5.99</v>
      </c>
      <c r="C25" s="2">
        <v>1.08</v>
      </c>
      <c r="D25" s="2">
        <v>544</v>
      </c>
      <c r="E25" s="3">
        <v>6250</v>
      </c>
      <c r="F25" s="2">
        <v>0.04</v>
      </c>
      <c r="G25" s="2">
        <v>37</v>
      </c>
      <c r="H25" s="2">
        <v>220</v>
      </c>
      <c r="I25" s="7">
        <f t="shared" si="0"/>
        <v>11488.970588235294</v>
      </c>
    </row>
    <row r="26" spans="1:9" ht="19" x14ac:dyDescent="0.2">
      <c r="A26" s="2" t="s">
        <v>27</v>
      </c>
      <c r="B26" s="2">
        <v>3.05</v>
      </c>
      <c r="C26" s="2">
        <v>2.16</v>
      </c>
      <c r="D26" s="2">
        <v>875</v>
      </c>
      <c r="E26" s="3">
        <v>14000</v>
      </c>
      <c r="F26" s="2">
        <v>0.02</v>
      </c>
      <c r="G26" s="2">
        <v>12</v>
      </c>
      <c r="H26" s="2">
        <v>1106</v>
      </c>
      <c r="I26" s="7">
        <f t="shared" si="0"/>
        <v>16000</v>
      </c>
    </row>
    <row r="27" spans="1:9" x14ac:dyDescent="0.2">
      <c r="I27" s="7">
        <f>AVERAGE(I15:I26)</f>
        <v>11379.22404724881</v>
      </c>
    </row>
  </sheetData>
  <hyperlinks>
    <hyperlink ref="G2" r:id="rId1" xr:uid="{12D1DD24-C652-074F-BA83-55BB1C59C40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0DF3-2327-8E4C-BBB2-0BA1642E39CF}">
  <dimension ref="A2:G39"/>
  <sheetViews>
    <sheetView topLeftCell="A13" workbookViewId="0">
      <selection activeCell="F32" sqref="F32"/>
    </sheetView>
  </sheetViews>
  <sheetFormatPr baseColWidth="10" defaultRowHeight="16" x14ac:dyDescent="0.2"/>
  <cols>
    <col min="1" max="1" width="49" customWidth="1"/>
  </cols>
  <sheetData>
    <row r="2" spans="1:6" x14ac:dyDescent="0.2">
      <c r="A2" t="s">
        <v>73</v>
      </c>
      <c r="B2">
        <v>5</v>
      </c>
      <c r="C2" t="s">
        <v>74</v>
      </c>
    </row>
    <row r="3" spans="1:6" x14ac:dyDescent="0.2">
      <c r="A3" t="s">
        <v>76</v>
      </c>
      <c r="B3">
        <v>95</v>
      </c>
      <c r="C3" t="s">
        <v>75</v>
      </c>
    </row>
    <row r="4" spans="1:6" x14ac:dyDescent="0.2">
      <c r="A4" t="s">
        <v>77</v>
      </c>
    </row>
    <row r="8" spans="1:6" x14ac:dyDescent="0.2">
      <c r="D8" t="s">
        <v>93</v>
      </c>
    </row>
    <row r="9" spans="1:6" x14ac:dyDescent="0.2">
      <c r="A9" t="s">
        <v>94</v>
      </c>
      <c r="C9" t="s">
        <v>92</v>
      </c>
    </row>
    <row r="10" spans="1:6" x14ac:dyDescent="0.2">
      <c r="A10" t="s">
        <v>78</v>
      </c>
      <c r="B10" t="s">
        <v>79</v>
      </c>
      <c r="C10">
        <v>2017</v>
      </c>
      <c r="D10">
        <v>2020</v>
      </c>
      <c r="E10">
        <v>2025</v>
      </c>
    </row>
    <row r="11" spans="1:6" x14ac:dyDescent="0.2">
      <c r="A11" t="s">
        <v>80</v>
      </c>
    </row>
    <row r="12" spans="1:6" x14ac:dyDescent="0.2">
      <c r="A12" t="s">
        <v>81</v>
      </c>
      <c r="B12">
        <v>2.2999999999999998</v>
      </c>
      <c r="C12">
        <v>39</v>
      </c>
      <c r="D12">
        <v>37</v>
      </c>
      <c r="E12">
        <v>33</v>
      </c>
      <c r="F12" s="7">
        <f>D12/B12</f>
        <v>16.086956521739133</v>
      </c>
    </row>
    <row r="13" spans="1:6" x14ac:dyDescent="0.2">
      <c r="A13" t="s">
        <v>82</v>
      </c>
      <c r="B13">
        <v>2.2999999999999998</v>
      </c>
      <c r="C13">
        <v>39</v>
      </c>
      <c r="D13">
        <v>37</v>
      </c>
      <c r="E13">
        <v>33</v>
      </c>
      <c r="F13" s="7">
        <f>D13/B13</f>
        <v>16.086956521739133</v>
      </c>
    </row>
    <row r="14" spans="1:6" x14ac:dyDescent="0.2">
      <c r="A14" t="s">
        <v>83</v>
      </c>
    </row>
    <row r="15" spans="1:6" x14ac:dyDescent="0.2">
      <c r="A15" t="s">
        <v>81</v>
      </c>
      <c r="B15">
        <v>2.5</v>
      </c>
      <c r="C15">
        <v>117</v>
      </c>
      <c r="D15">
        <v>110</v>
      </c>
      <c r="E15">
        <v>100</v>
      </c>
      <c r="F15" s="7">
        <f>D15/B15</f>
        <v>44</v>
      </c>
    </row>
    <row r="16" spans="1:6" x14ac:dyDescent="0.2">
      <c r="A16" t="s">
        <v>82</v>
      </c>
      <c r="B16">
        <v>2.5</v>
      </c>
      <c r="C16">
        <v>117</v>
      </c>
      <c r="D16">
        <v>110</v>
      </c>
      <c r="E16">
        <v>100</v>
      </c>
      <c r="F16" s="7">
        <f t="shared" ref="F16:F19" si="0">D16/B16</f>
        <v>44</v>
      </c>
    </row>
    <row r="17" spans="1:7" x14ac:dyDescent="0.2">
      <c r="A17" t="s">
        <v>84</v>
      </c>
      <c r="B17">
        <v>1.9</v>
      </c>
      <c r="C17">
        <v>5</v>
      </c>
      <c r="D17">
        <v>5</v>
      </c>
      <c r="E17">
        <v>5</v>
      </c>
      <c r="F17" s="7">
        <f t="shared" si="0"/>
        <v>2.6315789473684212</v>
      </c>
    </row>
    <row r="18" spans="1:7" x14ac:dyDescent="0.2">
      <c r="A18" t="s">
        <v>85</v>
      </c>
      <c r="B18">
        <v>2</v>
      </c>
      <c r="C18">
        <v>58</v>
      </c>
      <c r="D18">
        <v>46</v>
      </c>
      <c r="E18">
        <v>31</v>
      </c>
      <c r="F18" s="7">
        <f t="shared" si="0"/>
        <v>23</v>
      </c>
    </row>
    <row r="19" spans="1:7" x14ac:dyDescent="0.2">
      <c r="A19" t="s">
        <v>86</v>
      </c>
      <c r="B19">
        <v>0.8</v>
      </c>
      <c r="C19">
        <v>59</v>
      </c>
      <c r="D19">
        <v>59</v>
      </c>
      <c r="E19">
        <v>59</v>
      </c>
      <c r="F19" s="7">
        <f t="shared" si="0"/>
        <v>73.75</v>
      </c>
    </row>
    <row r="20" spans="1:7" x14ac:dyDescent="0.2">
      <c r="A20" t="s">
        <v>87</v>
      </c>
    </row>
    <row r="21" spans="1:7" x14ac:dyDescent="0.2">
      <c r="A21" t="s">
        <v>88</v>
      </c>
      <c r="B21">
        <v>1.3</v>
      </c>
      <c r="C21">
        <v>87</v>
      </c>
      <c r="D21">
        <v>82</v>
      </c>
      <c r="E21">
        <v>74</v>
      </c>
      <c r="F21" s="7">
        <f>D21/B21</f>
        <v>63.076923076923073</v>
      </c>
    </row>
    <row r="22" spans="1:7" x14ac:dyDescent="0.2">
      <c r="A22" t="s">
        <v>89</v>
      </c>
      <c r="B22">
        <v>1.1000000000000001</v>
      </c>
      <c r="C22">
        <v>87</v>
      </c>
      <c r="D22">
        <v>82</v>
      </c>
      <c r="E22">
        <v>74</v>
      </c>
      <c r="F22" s="7">
        <f t="shared" ref="F22:F23" si="1">D22/B22</f>
        <v>74.545454545454533</v>
      </c>
    </row>
    <row r="23" spans="1:7" x14ac:dyDescent="0.2">
      <c r="A23" t="s">
        <v>82</v>
      </c>
      <c r="B23">
        <v>0.8</v>
      </c>
      <c r="C23">
        <v>87</v>
      </c>
      <c r="D23">
        <v>82</v>
      </c>
      <c r="E23">
        <v>74</v>
      </c>
      <c r="F23" s="7">
        <f t="shared" si="1"/>
        <v>102.5</v>
      </c>
    </row>
    <row r="24" spans="1:7" x14ac:dyDescent="0.2">
      <c r="A24" t="s">
        <v>90</v>
      </c>
    </row>
    <row r="25" spans="1:7" x14ac:dyDescent="0.2">
      <c r="A25" t="s">
        <v>88</v>
      </c>
      <c r="B25">
        <v>1.2</v>
      </c>
      <c r="C25">
        <v>71</v>
      </c>
      <c r="D25">
        <v>67</v>
      </c>
      <c r="E25">
        <v>60</v>
      </c>
      <c r="F25" s="7">
        <f>C25/B25</f>
        <v>59.166666666666671</v>
      </c>
    </row>
    <row r="26" spans="1:7" x14ac:dyDescent="0.2">
      <c r="A26" t="s">
        <v>89</v>
      </c>
      <c r="B26">
        <v>1</v>
      </c>
      <c r="C26">
        <v>71</v>
      </c>
      <c r="D26">
        <v>67</v>
      </c>
      <c r="E26">
        <v>60</v>
      </c>
      <c r="F26">
        <f t="shared" ref="F26:F27" si="2">C26/B26</f>
        <v>71</v>
      </c>
    </row>
    <row r="27" spans="1:7" x14ac:dyDescent="0.2">
      <c r="A27" t="s">
        <v>82</v>
      </c>
      <c r="B27">
        <v>1.6</v>
      </c>
      <c r="C27">
        <v>71</v>
      </c>
      <c r="D27">
        <v>67</v>
      </c>
      <c r="E27">
        <v>60</v>
      </c>
      <c r="F27" s="7">
        <f t="shared" si="2"/>
        <v>44.375</v>
      </c>
    </row>
    <row r="28" spans="1:7" x14ac:dyDescent="0.2">
      <c r="A28" t="s">
        <v>91</v>
      </c>
    </row>
    <row r="29" spans="1:7" x14ac:dyDescent="0.2">
      <c r="A29" t="s">
        <v>88</v>
      </c>
      <c r="B29">
        <v>2.4</v>
      </c>
      <c r="C29">
        <v>43</v>
      </c>
      <c r="D29">
        <v>40</v>
      </c>
      <c r="E29">
        <v>37</v>
      </c>
      <c r="F29" s="7">
        <f>C29/B29</f>
        <v>17.916666666666668</v>
      </c>
    </row>
    <row r="30" spans="1:7" x14ac:dyDescent="0.2">
      <c r="A30" t="s">
        <v>89</v>
      </c>
      <c r="B30">
        <v>2.6</v>
      </c>
      <c r="C30">
        <v>43</v>
      </c>
      <c r="D30">
        <v>40</v>
      </c>
      <c r="E30">
        <v>37</v>
      </c>
      <c r="F30" s="7">
        <f t="shared" ref="F30:F31" si="3">C30/B30</f>
        <v>16.538461538461537</v>
      </c>
    </row>
    <row r="31" spans="1:7" x14ac:dyDescent="0.2">
      <c r="A31" t="s">
        <v>82</v>
      </c>
      <c r="B31">
        <v>2.2000000000000002</v>
      </c>
      <c r="C31">
        <v>43</v>
      </c>
      <c r="D31">
        <v>40</v>
      </c>
      <c r="E31">
        <v>37</v>
      </c>
      <c r="F31" s="7">
        <f t="shared" si="3"/>
        <v>19.545454545454543</v>
      </c>
    </row>
    <row r="32" spans="1:7" x14ac:dyDescent="0.2">
      <c r="A32" t="s">
        <v>92</v>
      </c>
      <c r="E32" t="s">
        <v>95</v>
      </c>
      <c r="F32" s="7">
        <f>AVERAGE(F12:F31)</f>
        <v>43.0137574394046</v>
      </c>
      <c r="G32" t="s">
        <v>96</v>
      </c>
    </row>
    <row r="33" spans="1:7" x14ac:dyDescent="0.2">
      <c r="G33" t="s">
        <v>97</v>
      </c>
    </row>
    <row r="35" spans="1:7" x14ac:dyDescent="0.2">
      <c r="A35" t="s">
        <v>98</v>
      </c>
      <c r="B35">
        <v>20</v>
      </c>
      <c r="C35" t="s">
        <v>99</v>
      </c>
    </row>
    <row r="36" spans="1:7" x14ac:dyDescent="0.2">
      <c r="B36">
        <f>B35*F32</f>
        <v>860.275148788092</v>
      </c>
      <c r="C36" t="s">
        <v>101</v>
      </c>
    </row>
    <row r="37" spans="1:7" x14ac:dyDescent="0.2">
      <c r="B37">
        <v>12</v>
      </c>
      <c r="C37" t="s">
        <v>40</v>
      </c>
    </row>
    <row r="38" spans="1:7" x14ac:dyDescent="0.2">
      <c r="B38">
        <v>15000</v>
      </c>
      <c r="C38" t="s">
        <v>100</v>
      </c>
    </row>
    <row r="39" spans="1:7" x14ac:dyDescent="0.2">
      <c r="B39">
        <f>B36/B37/B38</f>
        <v>4.7793063821560669E-3</v>
      </c>
      <c r="C39" t="s">
        <v>102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90360-ACFE-3F46-980E-CDA06FA10C6C}">
  <dimension ref="A2:D6"/>
  <sheetViews>
    <sheetView workbookViewId="0">
      <selection activeCell="I13" sqref="I13"/>
    </sheetView>
  </sheetViews>
  <sheetFormatPr baseColWidth="10" defaultRowHeight="16" x14ac:dyDescent="0.2"/>
  <sheetData>
    <row r="2" spans="1:4" x14ac:dyDescent="0.2">
      <c r="A2" t="s">
        <v>111</v>
      </c>
      <c r="B2" s="8">
        <v>2.14</v>
      </c>
      <c r="C2" t="s">
        <v>112</v>
      </c>
      <c r="D2">
        <f t="shared" ref="D2:D5" si="0">B2/$B$6</f>
        <v>17.833333333333336</v>
      </c>
    </row>
    <row r="3" spans="1:4" x14ac:dyDescent="0.2">
      <c r="A3" t="s">
        <v>113</v>
      </c>
      <c r="B3">
        <v>0.24</v>
      </c>
      <c r="D3">
        <f t="shared" si="0"/>
        <v>2</v>
      </c>
    </row>
    <row r="4" spans="1:4" x14ac:dyDescent="0.2">
      <c r="A4" t="s">
        <v>114</v>
      </c>
      <c r="B4">
        <v>0.19</v>
      </c>
      <c r="D4">
        <f t="shared" si="0"/>
        <v>1.5833333333333335</v>
      </c>
    </row>
    <row r="5" spans="1:4" x14ac:dyDescent="0.2">
      <c r="A5" t="s">
        <v>115</v>
      </c>
      <c r="B5">
        <v>0.16</v>
      </c>
      <c r="D5">
        <f t="shared" si="0"/>
        <v>1.3333333333333335</v>
      </c>
    </row>
    <row r="6" spans="1:4" x14ac:dyDescent="0.2">
      <c r="A6" t="s">
        <v>116</v>
      </c>
      <c r="B6">
        <v>0.12</v>
      </c>
      <c r="D6">
        <f>B6/$B$6</f>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8A17B6-9972-A340-BC73-7044326F5C57}">
  <dimension ref="A1:K18"/>
  <sheetViews>
    <sheetView workbookViewId="0">
      <selection activeCell="E22" sqref="E22"/>
    </sheetView>
  </sheetViews>
  <sheetFormatPr baseColWidth="10" defaultRowHeight="16" x14ac:dyDescent="0.2"/>
  <cols>
    <col min="1" max="1" width="29.6640625" customWidth="1"/>
    <col min="2" max="2" width="29.1640625" customWidth="1"/>
    <col min="4" max="4" width="16.33203125" customWidth="1"/>
  </cols>
  <sheetData>
    <row r="1" spans="1:11" x14ac:dyDescent="0.2">
      <c r="A1" t="s">
        <v>68</v>
      </c>
      <c r="B1" t="s">
        <v>69</v>
      </c>
    </row>
    <row r="3" spans="1:11" x14ac:dyDescent="0.2">
      <c r="B3" t="s">
        <v>44</v>
      </c>
      <c r="C3" t="s">
        <v>45</v>
      </c>
      <c r="D3" t="s">
        <v>46</v>
      </c>
      <c r="E3" t="s">
        <v>47</v>
      </c>
      <c r="F3" t="s">
        <v>48</v>
      </c>
      <c r="G3" t="s">
        <v>49</v>
      </c>
      <c r="H3" t="s">
        <v>49</v>
      </c>
      <c r="I3" t="s">
        <v>70</v>
      </c>
    </row>
    <row r="4" spans="1:11" x14ac:dyDescent="0.2">
      <c r="A4" t="s">
        <v>50</v>
      </c>
      <c r="B4" t="s">
        <v>51</v>
      </c>
      <c r="C4" t="s">
        <v>52</v>
      </c>
      <c r="D4" t="s">
        <v>53</v>
      </c>
      <c r="E4" t="s">
        <v>53</v>
      </c>
      <c r="F4" t="s">
        <v>53</v>
      </c>
      <c r="G4" t="s">
        <v>54</v>
      </c>
      <c r="H4" t="s">
        <v>55</v>
      </c>
      <c r="I4" t="s">
        <v>43</v>
      </c>
      <c r="J4" t="s">
        <v>71</v>
      </c>
      <c r="K4" t="s">
        <v>72</v>
      </c>
    </row>
    <row r="5" spans="1:11" x14ac:dyDescent="0.2">
      <c r="A5" t="s">
        <v>50</v>
      </c>
      <c r="B5" t="str">
        <f>_xlfn.CONCAT(B3, B4)</f>
        <v xml:space="preserve">Mileage/ year </v>
      </c>
      <c r="C5" t="str">
        <f t="shared" ref="C5:I5" si="0">_xlfn.CONCAT(C3, C4)</f>
        <v xml:space="preserve">Capital ($) </v>
      </c>
      <c r="D5" t="str">
        <f t="shared" si="0"/>
        <v xml:space="preserve">Maintenance ($/mile) </v>
      </c>
      <c r="E5" t="str">
        <f t="shared" si="0"/>
        <v xml:space="preserve">Fuel ($/mile) </v>
      </c>
      <c r="F5" t="str">
        <f t="shared" si="0"/>
        <v xml:space="preserve">Operating ($/mile) </v>
      </c>
      <c r="G5" t="str">
        <f t="shared" si="0"/>
        <v xml:space="preserve">Payback Miles </v>
      </c>
      <c r="H5" t="str">
        <f t="shared" si="0"/>
        <v xml:space="preserve">Payback Years </v>
      </c>
      <c r="I5" t="str">
        <f t="shared" si="0"/>
        <v>LifetimeYears</v>
      </c>
    </row>
    <row r="6" spans="1:11" x14ac:dyDescent="0.2">
      <c r="A6" t="s">
        <v>56</v>
      </c>
      <c r="B6">
        <v>25000</v>
      </c>
      <c r="C6">
        <v>25000</v>
      </c>
      <c r="D6">
        <v>0.03</v>
      </c>
      <c r="E6">
        <v>0.12</v>
      </c>
      <c r="F6">
        <v>0.15</v>
      </c>
      <c r="G6">
        <v>166995</v>
      </c>
      <c r="H6">
        <v>6.7</v>
      </c>
      <c r="I6">
        <v>15</v>
      </c>
      <c r="J6" s="6">
        <f>C6/(B6*I6)/1.6</f>
        <v>4.1666666666666664E-2</v>
      </c>
      <c r="K6">
        <f>D6/1.6</f>
        <v>1.8749999999999999E-2</v>
      </c>
    </row>
    <row r="7" spans="1:11" x14ac:dyDescent="0.2">
      <c r="A7" t="s">
        <v>57</v>
      </c>
      <c r="B7">
        <v>20000</v>
      </c>
      <c r="C7">
        <v>28000</v>
      </c>
      <c r="D7">
        <v>0.03</v>
      </c>
      <c r="E7">
        <v>0.13</v>
      </c>
      <c r="F7">
        <v>0.16</v>
      </c>
      <c r="G7">
        <v>172475</v>
      </c>
      <c r="H7">
        <v>8.6</v>
      </c>
      <c r="I7">
        <v>15</v>
      </c>
      <c r="J7" s="6">
        <f t="shared" ref="J7:J17" si="1">C7/(B7*I7)/1.6</f>
        <v>5.8333333333333334E-2</v>
      </c>
      <c r="K7">
        <f t="shared" ref="K7:K17" si="2">D7/1.6</f>
        <v>1.8749999999999999E-2</v>
      </c>
    </row>
    <row r="8" spans="1:11" x14ac:dyDescent="0.2">
      <c r="A8" t="s">
        <v>58</v>
      </c>
      <c r="B8">
        <v>25500</v>
      </c>
      <c r="C8">
        <v>27000</v>
      </c>
      <c r="D8">
        <v>0.03</v>
      </c>
      <c r="E8">
        <v>0.16</v>
      </c>
      <c r="F8">
        <v>0.19</v>
      </c>
      <c r="G8">
        <v>140170</v>
      </c>
      <c r="H8">
        <v>5.5</v>
      </c>
      <c r="I8">
        <v>15</v>
      </c>
      <c r="J8" s="6">
        <f t="shared" si="1"/>
        <v>4.4117647058823525E-2</v>
      </c>
      <c r="K8">
        <f t="shared" si="2"/>
        <v>1.8749999999999999E-2</v>
      </c>
    </row>
    <row r="9" spans="1:11" x14ac:dyDescent="0.2">
      <c r="A9" t="s">
        <v>59</v>
      </c>
      <c r="B9">
        <v>25500</v>
      </c>
      <c r="C9">
        <v>51000</v>
      </c>
      <c r="D9">
        <v>0.03</v>
      </c>
      <c r="E9">
        <v>0.2</v>
      </c>
      <c r="F9">
        <v>0.24</v>
      </c>
      <c r="G9">
        <v>216408</v>
      </c>
      <c r="H9">
        <v>8.5</v>
      </c>
      <c r="I9">
        <v>15</v>
      </c>
      <c r="J9" s="6">
        <f t="shared" si="1"/>
        <v>8.3333333333333329E-2</v>
      </c>
      <c r="K9">
        <f t="shared" si="2"/>
        <v>1.8749999999999999E-2</v>
      </c>
    </row>
    <row r="10" spans="1:11" x14ac:dyDescent="0.2">
      <c r="A10" t="s">
        <v>60</v>
      </c>
      <c r="B10">
        <v>30000</v>
      </c>
      <c r="C10">
        <v>77000</v>
      </c>
      <c r="D10">
        <v>0.03</v>
      </c>
      <c r="E10">
        <v>0.26</v>
      </c>
      <c r="F10">
        <v>0.28999999999999998</v>
      </c>
      <c r="G10">
        <v>266724</v>
      </c>
      <c r="H10">
        <v>8.9</v>
      </c>
      <c r="I10">
        <v>15</v>
      </c>
      <c r="J10" s="6">
        <f t="shared" si="1"/>
        <v>0.10694444444444444</v>
      </c>
      <c r="K10">
        <f t="shared" si="2"/>
        <v>1.8749999999999999E-2</v>
      </c>
    </row>
    <row r="11" spans="1:11" x14ac:dyDescent="0.2">
      <c r="A11" t="s">
        <v>61</v>
      </c>
      <c r="B11">
        <v>30000</v>
      </c>
      <c r="C11">
        <v>94000</v>
      </c>
      <c r="D11">
        <v>0.03</v>
      </c>
      <c r="E11">
        <v>0.28999999999999998</v>
      </c>
      <c r="F11">
        <v>0.32</v>
      </c>
      <c r="G11">
        <v>295667</v>
      </c>
      <c r="H11">
        <v>9.9</v>
      </c>
      <c r="I11">
        <v>15</v>
      </c>
      <c r="J11" s="6">
        <f t="shared" si="1"/>
        <v>0.13055555555555556</v>
      </c>
      <c r="K11">
        <f t="shared" si="2"/>
        <v>1.8749999999999999E-2</v>
      </c>
    </row>
    <row r="12" spans="1:11" x14ac:dyDescent="0.2">
      <c r="A12" t="s">
        <v>62</v>
      </c>
      <c r="B12">
        <v>20000</v>
      </c>
      <c r="C12">
        <v>26000</v>
      </c>
      <c r="D12">
        <v>0.06</v>
      </c>
      <c r="E12">
        <v>0.13</v>
      </c>
      <c r="F12">
        <v>0.18</v>
      </c>
      <c r="G12">
        <v>140894</v>
      </c>
      <c r="H12">
        <v>7</v>
      </c>
      <c r="I12">
        <v>15</v>
      </c>
      <c r="J12" s="6">
        <f t="shared" si="1"/>
        <v>5.4166666666666669E-2</v>
      </c>
      <c r="K12">
        <f t="shared" si="2"/>
        <v>3.7499999999999999E-2</v>
      </c>
    </row>
    <row r="13" spans="1:11" x14ac:dyDescent="0.2">
      <c r="A13" t="s">
        <v>63</v>
      </c>
      <c r="B13">
        <v>20000</v>
      </c>
      <c r="C13">
        <v>43000</v>
      </c>
      <c r="D13">
        <v>0.06</v>
      </c>
      <c r="E13">
        <v>0.13</v>
      </c>
      <c r="F13">
        <v>0.18</v>
      </c>
      <c r="G13">
        <v>233016</v>
      </c>
      <c r="H13">
        <v>11.7</v>
      </c>
      <c r="I13">
        <v>15</v>
      </c>
      <c r="J13" s="6">
        <f t="shared" si="1"/>
        <v>8.9583333333333334E-2</v>
      </c>
      <c r="K13">
        <f t="shared" si="2"/>
        <v>3.7499999999999999E-2</v>
      </c>
    </row>
    <row r="14" spans="1:11" x14ac:dyDescent="0.2">
      <c r="A14" t="s">
        <v>64</v>
      </c>
      <c r="B14">
        <v>90000</v>
      </c>
      <c r="C14">
        <v>196000</v>
      </c>
      <c r="D14">
        <v>0.04</v>
      </c>
      <c r="E14">
        <v>0.2</v>
      </c>
      <c r="F14">
        <v>0.24</v>
      </c>
      <c r="G14">
        <v>832963</v>
      </c>
      <c r="H14">
        <v>9.3000000000000007</v>
      </c>
      <c r="I14">
        <v>15</v>
      </c>
      <c r="J14" s="6">
        <f t="shared" si="1"/>
        <v>9.0740740740740747E-2</v>
      </c>
      <c r="K14">
        <f t="shared" si="2"/>
        <v>2.4999999999999998E-2</v>
      </c>
    </row>
    <row r="15" spans="1:11" x14ac:dyDescent="0.2">
      <c r="A15" t="s">
        <v>65</v>
      </c>
      <c r="B15">
        <v>120000</v>
      </c>
      <c r="C15">
        <v>345000</v>
      </c>
      <c r="D15">
        <v>0.04</v>
      </c>
      <c r="E15">
        <v>0.2</v>
      </c>
      <c r="F15">
        <v>0.24</v>
      </c>
      <c r="G15">
        <v>1466185</v>
      </c>
      <c r="H15">
        <v>12.2</v>
      </c>
      <c r="I15">
        <v>15</v>
      </c>
      <c r="J15" s="6">
        <f t="shared" si="1"/>
        <v>0.11979166666666667</v>
      </c>
      <c r="K15">
        <f t="shared" si="2"/>
        <v>2.4999999999999998E-2</v>
      </c>
    </row>
    <row r="16" spans="1:11" x14ac:dyDescent="0.2">
      <c r="A16" t="s">
        <v>66</v>
      </c>
      <c r="B16">
        <v>40000</v>
      </c>
      <c r="C16">
        <v>75000</v>
      </c>
      <c r="D16">
        <v>0.18</v>
      </c>
      <c r="E16">
        <v>0.41</v>
      </c>
      <c r="F16">
        <v>0.59</v>
      </c>
      <c r="G16">
        <v>126975</v>
      </c>
      <c r="H16">
        <v>3.2</v>
      </c>
      <c r="I16">
        <v>15</v>
      </c>
      <c r="J16" s="6">
        <f t="shared" si="1"/>
        <v>7.8125E-2</v>
      </c>
      <c r="K16">
        <f t="shared" si="2"/>
        <v>0.11249999999999999</v>
      </c>
    </row>
    <row r="17" spans="1:11" x14ac:dyDescent="0.2">
      <c r="A17" t="s">
        <v>67</v>
      </c>
      <c r="B17">
        <v>60000</v>
      </c>
      <c r="C17">
        <v>101000</v>
      </c>
      <c r="D17">
        <v>0.18</v>
      </c>
      <c r="E17">
        <v>0.24</v>
      </c>
      <c r="F17">
        <v>0.42</v>
      </c>
      <c r="G17">
        <v>240428</v>
      </c>
      <c r="H17">
        <v>4</v>
      </c>
      <c r="I17">
        <v>15</v>
      </c>
      <c r="J17" s="6">
        <f t="shared" si="1"/>
        <v>7.013888888888889E-2</v>
      </c>
      <c r="K17">
        <f t="shared" si="2"/>
        <v>0.11249999999999999</v>
      </c>
    </row>
    <row r="18" spans="1:11" x14ac:dyDescent="0.2">
      <c r="J18" s="6">
        <f>AVERAGE(J6:J17)</f>
        <v>8.0624773057371105E-2</v>
      </c>
      <c r="K18">
        <f>AVERAGE(K6:K17)</f>
        <v>3.8541666666666662E-2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BEFA5-1A9E-5442-A20C-D3215ABCB84F}">
  <dimension ref="A1:I13"/>
  <sheetViews>
    <sheetView workbookViewId="0">
      <selection activeCell="D13" sqref="D13"/>
    </sheetView>
  </sheetViews>
  <sheetFormatPr baseColWidth="10" defaultRowHeight="16" x14ac:dyDescent="0.2"/>
  <sheetData>
    <row r="1" spans="1:9" x14ac:dyDescent="0.2">
      <c r="A1" t="s">
        <v>50</v>
      </c>
      <c r="B1" t="s">
        <v>103</v>
      </c>
      <c r="C1" t="s">
        <v>104</v>
      </c>
      <c r="D1" t="s">
        <v>105</v>
      </c>
      <c r="E1" t="s">
        <v>106</v>
      </c>
      <c r="F1" t="s">
        <v>107</v>
      </c>
      <c r="G1" t="s">
        <v>108</v>
      </c>
      <c r="H1" t="s">
        <v>109</v>
      </c>
      <c r="I1" t="s">
        <v>110</v>
      </c>
    </row>
    <row r="2" spans="1:9" x14ac:dyDescent="0.2">
      <c r="A2" t="s">
        <v>56</v>
      </c>
      <c r="B2">
        <v>25000</v>
      </c>
      <c r="C2">
        <v>25000</v>
      </c>
      <c r="D2">
        <v>0.03</v>
      </c>
      <c r="E2">
        <v>0.12</v>
      </c>
      <c r="F2">
        <v>0.15</v>
      </c>
      <c r="G2">
        <v>166995</v>
      </c>
      <c r="H2">
        <v>6.7</v>
      </c>
      <c r="I2">
        <v>15</v>
      </c>
    </row>
    <row r="3" spans="1:9" x14ac:dyDescent="0.2">
      <c r="A3" t="s">
        <v>57</v>
      </c>
      <c r="B3">
        <v>20000</v>
      </c>
      <c r="C3">
        <v>28000</v>
      </c>
      <c r="D3">
        <v>0.03</v>
      </c>
      <c r="E3">
        <v>0.13</v>
      </c>
      <c r="F3">
        <v>0.16</v>
      </c>
      <c r="G3">
        <v>172475</v>
      </c>
      <c r="H3">
        <v>8.6</v>
      </c>
      <c r="I3">
        <v>15</v>
      </c>
    </row>
    <row r="4" spans="1:9" x14ac:dyDescent="0.2">
      <c r="A4" t="s">
        <v>58</v>
      </c>
      <c r="B4">
        <v>25500</v>
      </c>
      <c r="C4">
        <v>27000</v>
      </c>
      <c r="D4">
        <v>0.03</v>
      </c>
      <c r="E4">
        <v>0.16</v>
      </c>
      <c r="F4">
        <v>0.19</v>
      </c>
      <c r="G4">
        <v>140170</v>
      </c>
      <c r="H4">
        <v>5.5</v>
      </c>
      <c r="I4">
        <v>15</v>
      </c>
    </row>
    <row r="5" spans="1:9" x14ac:dyDescent="0.2">
      <c r="A5" t="s">
        <v>59</v>
      </c>
      <c r="B5">
        <v>25500</v>
      </c>
      <c r="C5">
        <v>51000</v>
      </c>
      <c r="D5">
        <v>0.03</v>
      </c>
      <c r="E5">
        <v>0.2</v>
      </c>
      <c r="F5">
        <v>0.24</v>
      </c>
      <c r="G5">
        <v>216408</v>
      </c>
      <c r="H5">
        <v>8.5</v>
      </c>
      <c r="I5">
        <v>15</v>
      </c>
    </row>
    <row r="6" spans="1:9" x14ac:dyDescent="0.2">
      <c r="A6" t="s">
        <v>60</v>
      </c>
      <c r="B6">
        <v>30000</v>
      </c>
      <c r="C6">
        <v>77000</v>
      </c>
      <c r="D6">
        <v>0.03</v>
      </c>
      <c r="E6">
        <v>0.26</v>
      </c>
      <c r="F6">
        <v>0.28999999999999998</v>
      </c>
      <c r="G6">
        <v>266724</v>
      </c>
      <c r="H6">
        <v>8.9</v>
      </c>
      <c r="I6">
        <v>15</v>
      </c>
    </row>
    <row r="7" spans="1:9" x14ac:dyDescent="0.2">
      <c r="A7" t="s">
        <v>61</v>
      </c>
      <c r="B7">
        <v>30000</v>
      </c>
      <c r="C7">
        <v>94000</v>
      </c>
      <c r="D7">
        <v>0.03</v>
      </c>
      <c r="E7">
        <v>0.28999999999999998</v>
      </c>
      <c r="F7">
        <v>0.32</v>
      </c>
      <c r="G7">
        <v>295667</v>
      </c>
      <c r="H7">
        <v>9.9</v>
      </c>
      <c r="I7">
        <v>15</v>
      </c>
    </row>
    <row r="8" spans="1:9" x14ac:dyDescent="0.2">
      <c r="A8" t="s">
        <v>62</v>
      </c>
      <c r="B8">
        <v>20000</v>
      </c>
      <c r="C8">
        <v>26000</v>
      </c>
      <c r="D8">
        <v>0.06</v>
      </c>
      <c r="E8">
        <v>0.13</v>
      </c>
      <c r="F8">
        <v>0.18</v>
      </c>
      <c r="G8">
        <v>140894</v>
      </c>
      <c r="H8">
        <v>7</v>
      </c>
      <c r="I8">
        <v>15</v>
      </c>
    </row>
    <row r="9" spans="1:9" x14ac:dyDescent="0.2">
      <c r="A9" t="s">
        <v>63</v>
      </c>
      <c r="B9">
        <v>20000</v>
      </c>
      <c r="C9">
        <v>43000</v>
      </c>
      <c r="D9">
        <v>0.06</v>
      </c>
      <c r="E9">
        <v>0.13</v>
      </c>
      <c r="F9">
        <v>0.18</v>
      </c>
      <c r="G9">
        <v>233016</v>
      </c>
      <c r="H9">
        <v>11.7</v>
      </c>
      <c r="I9">
        <v>15</v>
      </c>
    </row>
    <row r="10" spans="1:9" x14ac:dyDescent="0.2">
      <c r="A10" t="s">
        <v>64</v>
      </c>
      <c r="B10">
        <v>90000</v>
      </c>
      <c r="C10">
        <v>196000</v>
      </c>
      <c r="D10">
        <v>0.04</v>
      </c>
      <c r="E10">
        <v>0.2</v>
      </c>
      <c r="F10">
        <v>0.24</v>
      </c>
      <c r="G10">
        <v>832963</v>
      </c>
      <c r="H10">
        <v>9.3000000000000007</v>
      </c>
      <c r="I10">
        <v>15</v>
      </c>
    </row>
    <row r="11" spans="1:9" x14ac:dyDescent="0.2">
      <c r="A11" t="s">
        <v>65</v>
      </c>
      <c r="B11">
        <v>120000</v>
      </c>
      <c r="C11">
        <v>345000</v>
      </c>
      <c r="D11">
        <v>0.04</v>
      </c>
      <c r="E11">
        <v>0.2</v>
      </c>
      <c r="F11">
        <v>0.24</v>
      </c>
      <c r="G11">
        <v>1466185</v>
      </c>
      <c r="H11">
        <v>12.2</v>
      </c>
      <c r="I11">
        <v>15</v>
      </c>
    </row>
    <row r="12" spans="1:9" x14ac:dyDescent="0.2">
      <c r="A12" t="s">
        <v>66</v>
      </c>
      <c r="B12">
        <v>40000</v>
      </c>
      <c r="C12">
        <v>75000</v>
      </c>
      <c r="D12">
        <v>0.18</v>
      </c>
      <c r="E12">
        <v>0.41</v>
      </c>
      <c r="F12">
        <v>0.59</v>
      </c>
      <c r="G12">
        <v>126975</v>
      </c>
      <c r="H12">
        <v>3.2</v>
      </c>
      <c r="I12">
        <v>15</v>
      </c>
    </row>
    <row r="13" spans="1:9" x14ac:dyDescent="0.2">
      <c r="A13" t="s">
        <v>67</v>
      </c>
      <c r="B13">
        <v>60000</v>
      </c>
      <c r="C13">
        <v>101000</v>
      </c>
      <c r="D13">
        <v>0.18</v>
      </c>
      <c r="E13">
        <v>0.24</v>
      </c>
      <c r="F13">
        <v>0.42</v>
      </c>
      <c r="G13">
        <v>240428</v>
      </c>
      <c r="H13">
        <v>4</v>
      </c>
      <c r="I13">
        <v>15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5CCBE9-6D5B-8443-BE84-7FE7BA297F0E}">
  <dimension ref="A1:G13"/>
  <sheetViews>
    <sheetView workbookViewId="0">
      <selection activeCell="E2" sqref="E2"/>
    </sheetView>
  </sheetViews>
  <sheetFormatPr baseColWidth="10" defaultRowHeight="16" x14ac:dyDescent="0.2"/>
  <cols>
    <col min="1" max="1" width="33.33203125" customWidth="1"/>
    <col min="2" max="4" width="16.6640625" customWidth="1"/>
    <col min="5" max="5" width="22" customWidth="1"/>
    <col min="6" max="7" width="16.6640625" customWidth="1"/>
  </cols>
  <sheetData>
    <row r="1" spans="1:7" ht="20" x14ac:dyDescent="0.2">
      <c r="A1" s="9" t="s">
        <v>117</v>
      </c>
      <c r="B1" s="9" t="s">
        <v>118</v>
      </c>
      <c r="C1" s="9" t="s">
        <v>119</v>
      </c>
      <c r="D1" s="9" t="s">
        <v>120</v>
      </c>
      <c r="E1" s="9" t="s">
        <v>121</v>
      </c>
      <c r="F1" s="9" t="s">
        <v>122</v>
      </c>
      <c r="G1" s="9" t="s">
        <v>123</v>
      </c>
    </row>
    <row r="2" spans="1:7" ht="20" x14ac:dyDescent="0.2">
      <c r="A2" s="9" t="s">
        <v>124</v>
      </c>
      <c r="B2" s="10">
        <v>0</v>
      </c>
      <c r="C2" s="10">
        <v>0</v>
      </c>
      <c r="D2" s="10">
        <v>1.7000000000000001E-2</v>
      </c>
      <c r="E2" s="10">
        <v>0.1</v>
      </c>
      <c r="F2" s="10">
        <v>0</v>
      </c>
      <c r="G2" s="10">
        <v>8.3000000000000004E-2</v>
      </c>
    </row>
    <row r="3" spans="1:7" ht="20" x14ac:dyDescent="0.2">
      <c r="A3" s="9" t="s">
        <v>125</v>
      </c>
      <c r="B3" s="10">
        <v>0</v>
      </c>
      <c r="C3" s="10">
        <v>0.05</v>
      </c>
      <c r="D3" s="10">
        <v>0.13300000000000001</v>
      </c>
      <c r="E3" s="10">
        <v>0</v>
      </c>
      <c r="F3" s="10">
        <v>0.3</v>
      </c>
      <c r="G3" s="10">
        <v>0.41699999999999998</v>
      </c>
    </row>
    <row r="4" spans="1:7" ht="20" x14ac:dyDescent="0.2">
      <c r="A4" s="9" t="s">
        <v>126</v>
      </c>
      <c r="B4" s="10">
        <v>0.1</v>
      </c>
      <c r="C4" s="10">
        <v>0.1</v>
      </c>
      <c r="D4" s="10">
        <v>6.7000000000000004E-2</v>
      </c>
      <c r="E4" s="10">
        <v>0.2</v>
      </c>
      <c r="F4" s="10">
        <v>0.2</v>
      </c>
      <c r="G4" s="10">
        <v>8.3000000000000004E-2</v>
      </c>
    </row>
    <row r="5" spans="1:7" ht="20" x14ac:dyDescent="0.2">
      <c r="A5" s="9" t="s">
        <v>127</v>
      </c>
      <c r="B5" s="10">
        <v>2.5000000000000001E-2</v>
      </c>
      <c r="C5" s="10">
        <v>2.5000000000000001E-2</v>
      </c>
      <c r="D5" s="10">
        <v>3.3000000000000002E-2</v>
      </c>
      <c r="E5" s="10">
        <v>0.05</v>
      </c>
      <c r="F5" s="10">
        <v>0.08</v>
      </c>
      <c r="G5" s="10">
        <v>8.3000000000000004E-2</v>
      </c>
    </row>
    <row r="6" spans="1:7" ht="20" x14ac:dyDescent="0.2">
      <c r="A6" s="9" t="s">
        <v>128</v>
      </c>
      <c r="B6" s="10">
        <v>0</v>
      </c>
      <c r="C6" s="10">
        <v>0.05</v>
      </c>
      <c r="D6" s="10">
        <v>6.7000000000000004E-2</v>
      </c>
      <c r="E6" s="10">
        <v>1.2999999999999999E-2</v>
      </c>
      <c r="F6" s="10">
        <v>0.2</v>
      </c>
      <c r="G6" s="10">
        <v>0.20799999999999999</v>
      </c>
    </row>
    <row r="7" spans="1:7" ht="20" x14ac:dyDescent="0.2">
      <c r="A7" s="11" t="s">
        <v>134</v>
      </c>
      <c r="B7" s="10">
        <f>SUM(B2:B6)</f>
        <v>0.125</v>
      </c>
      <c r="C7" s="10">
        <f t="shared" ref="C7:G7" si="0">SUM(C2:C6)</f>
        <v>0.22500000000000003</v>
      </c>
      <c r="D7" s="10">
        <f t="shared" si="0"/>
        <v>0.317</v>
      </c>
      <c r="E7" s="10">
        <f t="shared" si="0"/>
        <v>0.36300000000000004</v>
      </c>
      <c r="F7" s="10">
        <f t="shared" si="0"/>
        <v>0.78</v>
      </c>
      <c r="G7" s="10">
        <f t="shared" si="0"/>
        <v>0.87399999999999989</v>
      </c>
    </row>
    <row r="8" spans="1:7" ht="20" x14ac:dyDescent="0.2">
      <c r="A8" s="9"/>
      <c r="B8" s="10"/>
      <c r="C8" s="10"/>
      <c r="D8" s="10"/>
      <c r="E8" s="10"/>
      <c r="F8" s="10"/>
      <c r="G8" s="10"/>
    </row>
    <row r="9" spans="1:7" ht="20" x14ac:dyDescent="0.2">
      <c r="A9" s="9" t="s">
        <v>129</v>
      </c>
      <c r="B9" s="10">
        <v>0</v>
      </c>
      <c r="C9" s="10">
        <v>2.5000000000000001E-2</v>
      </c>
      <c r="D9" s="10">
        <v>1.7000000000000001E-2</v>
      </c>
      <c r="E9" s="10">
        <v>1.2999999999999999E-2</v>
      </c>
      <c r="F9" s="10">
        <v>0.04</v>
      </c>
      <c r="G9" s="10">
        <v>4.2000000000000003E-2</v>
      </c>
    </row>
    <row r="10" spans="1:7" ht="20" x14ac:dyDescent="0.2">
      <c r="A10" s="9" t="s">
        <v>130</v>
      </c>
      <c r="B10" s="10">
        <v>0</v>
      </c>
      <c r="C10" s="10">
        <v>0</v>
      </c>
      <c r="D10" s="10">
        <v>0</v>
      </c>
      <c r="E10" s="10">
        <v>5.0000000000000001E-3</v>
      </c>
      <c r="F10" s="10">
        <v>0.02</v>
      </c>
      <c r="G10" s="10">
        <v>2.1000000000000001E-2</v>
      </c>
    </row>
    <row r="11" spans="1:7" ht="20" x14ac:dyDescent="0.2">
      <c r="A11" s="9" t="s">
        <v>131</v>
      </c>
      <c r="B11" s="10">
        <v>0</v>
      </c>
      <c r="C11" s="10">
        <v>2.5000000000000001E-2</v>
      </c>
      <c r="D11" s="10">
        <v>1.7000000000000001E-2</v>
      </c>
      <c r="E11" s="10">
        <v>1.2999999999999999E-2</v>
      </c>
      <c r="F11" s="10">
        <v>0.05</v>
      </c>
      <c r="G11" s="10">
        <v>0.05</v>
      </c>
    </row>
    <row r="12" spans="1:7" ht="20" x14ac:dyDescent="0.2">
      <c r="A12" s="9" t="s">
        <v>132</v>
      </c>
      <c r="B12" s="10">
        <v>0</v>
      </c>
      <c r="C12" s="10">
        <v>0</v>
      </c>
      <c r="D12" s="10">
        <v>3.0000000000000001E-3</v>
      </c>
      <c r="E12" s="10">
        <v>2.5000000000000001E-2</v>
      </c>
      <c r="F12" s="10">
        <v>0.05</v>
      </c>
      <c r="G12" s="10">
        <v>1.2999999999999999E-2</v>
      </c>
    </row>
    <row r="13" spans="1:7" ht="20" x14ac:dyDescent="0.2">
      <c r="A13" s="9" t="s">
        <v>133</v>
      </c>
      <c r="B13" s="10">
        <v>0</v>
      </c>
      <c r="C13" s="10">
        <v>0</v>
      </c>
      <c r="D13" s="10">
        <v>2E-3</v>
      </c>
      <c r="E13" s="10">
        <v>1.2999999999999999E-2</v>
      </c>
      <c r="F13" s="10">
        <v>0.02</v>
      </c>
      <c r="G13" s="10">
        <v>4.0000000000000001E-3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38DC6-0438-FB41-B4DE-71441A76E632}">
  <dimension ref="A1:E15"/>
  <sheetViews>
    <sheetView workbookViewId="0">
      <selection activeCell="B16" sqref="B16"/>
    </sheetView>
  </sheetViews>
  <sheetFormatPr baseColWidth="10" defaultRowHeight="16" x14ac:dyDescent="0.2"/>
  <cols>
    <col min="1" max="1" width="26.1640625" customWidth="1"/>
    <col min="2" max="2" width="36.1640625" customWidth="1"/>
  </cols>
  <sheetData>
    <row r="1" spans="1:5" ht="20" x14ac:dyDescent="0.2">
      <c r="A1" s="9"/>
      <c r="B1" s="9" t="s">
        <v>135</v>
      </c>
      <c r="C1" t="s">
        <v>136</v>
      </c>
      <c r="D1" t="s">
        <v>137</v>
      </c>
      <c r="E1" s="9"/>
    </row>
    <row r="2" spans="1:5" ht="20" x14ac:dyDescent="0.2">
      <c r="A2" s="9" t="s">
        <v>118</v>
      </c>
      <c r="B2" s="10">
        <v>0.125</v>
      </c>
      <c r="C2" s="10">
        <v>0</v>
      </c>
      <c r="D2" s="10">
        <v>0</v>
      </c>
    </row>
    <row r="3" spans="1:5" ht="20" x14ac:dyDescent="0.2">
      <c r="A3" s="9" t="s">
        <v>119</v>
      </c>
      <c r="B3" s="10">
        <v>0.22500000000000003</v>
      </c>
      <c r="C3" s="10">
        <v>2.5000000000000001E-2</v>
      </c>
      <c r="D3" s="10">
        <v>2.5000000000000001E-2</v>
      </c>
    </row>
    <row r="4" spans="1:5" ht="20" x14ac:dyDescent="0.2">
      <c r="A4" s="9" t="s">
        <v>120</v>
      </c>
      <c r="B4" s="10">
        <v>0.317</v>
      </c>
      <c r="C4" s="10">
        <v>1.7000000000000001E-2</v>
      </c>
      <c r="D4" s="10">
        <v>1.7000000000000001E-2</v>
      </c>
    </row>
    <row r="5" spans="1:5" ht="20" x14ac:dyDescent="0.2">
      <c r="A5" s="9" t="s">
        <v>121</v>
      </c>
      <c r="B5" s="10">
        <v>0.36300000000000004</v>
      </c>
      <c r="C5" s="10">
        <v>1.2999999999999999E-2</v>
      </c>
      <c r="D5" s="10">
        <v>1.2999999999999999E-2</v>
      </c>
    </row>
    <row r="6" spans="1:5" ht="20" x14ac:dyDescent="0.2">
      <c r="A6" s="9" t="s">
        <v>122</v>
      </c>
      <c r="B6" s="10">
        <v>0.78</v>
      </c>
      <c r="C6" s="10">
        <v>0.04</v>
      </c>
      <c r="D6" s="10">
        <v>0.05</v>
      </c>
    </row>
    <row r="7" spans="1:5" ht="20" x14ac:dyDescent="0.2">
      <c r="A7" s="9" t="s">
        <v>123</v>
      </c>
      <c r="B7" s="10">
        <v>0.87399999999999989</v>
      </c>
      <c r="C7" s="10">
        <v>4.2000000000000003E-2</v>
      </c>
      <c r="D7" s="10">
        <v>0.05</v>
      </c>
    </row>
    <row r="15" spans="1:5" x14ac:dyDescent="0.2">
      <c r="B15">
        <v>1.25</v>
      </c>
      <c r="C15"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Summary Tables Transit Cost</vt:lpstr>
      <vt:lpstr>Electrify LDV</vt:lpstr>
      <vt:lpstr>Fuel Economy Improvements</vt:lpstr>
      <vt:lpstr>Crash Costs</vt:lpstr>
      <vt:lpstr>Electrify HDV</vt:lpstr>
      <vt:lpstr>Burke HDV Data</vt:lpstr>
      <vt:lpstr>Mode Cost - Littman</vt:lpstr>
      <vt:lpstr>Cost Converter Transport</vt:lpstr>
      <vt:lpstr>ColumnTitleRegion1.f2.q3.2</vt:lpstr>
      <vt:lpstr>TitleRegion2.e7.q16.2</vt:lpstr>
      <vt:lpstr>TitleRegion3.c22.q54.2</vt:lpstr>
      <vt:lpstr>TitleRegion4.e58.q67.2</vt:lpstr>
      <vt:lpstr>TitleRegion5.b73.q129.2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2023-04-04T00:08:18Z</dcterms:created>
  <dcterms:modified xsi:type="dcterms:W3CDTF">2023-06-08T18:37:03Z</dcterms:modified>
</cp:coreProperties>
</file>