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dhi/Desktop/LAC_Decarb_Git/ssp_cost_benefits/strategy_specific_cb_files/"/>
    </mc:Choice>
  </mc:AlternateContent>
  <xr:revisionPtr revIDLastSave="0" documentId="13_ncr:1_{35BF8C5F-048F-1243-B330-6F6A51E5B32C}" xr6:coauthVersionLast="47" xr6:coauthVersionMax="47" xr10:uidLastSave="{00000000-0000-0000-0000-000000000000}"/>
  <bookViews>
    <workbookView xWindow="7020" yWindow="1040" windowWidth="25460" windowHeight="17740" activeTab="2" xr2:uid="{F01CFF88-D4FF-0947-9E19-7CD937B28DE9}"/>
  </bookViews>
  <sheets>
    <sheet name="Sheet1" sheetId="1" r:id="rId1"/>
    <sheet name="Tx Loss Reduction Costs" sheetId="2" r:id="rId2"/>
    <sheet name="Annual Loss Reduction Co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5" i="1"/>
  <c r="D5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7" i="1"/>
  <c r="D29" i="1"/>
  <c r="D3" i="1"/>
  <c r="J29" i="1"/>
  <c r="K29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" i="1"/>
  <c r="P29" i="1"/>
  <c r="J7" i="1"/>
  <c r="Q7" i="1" s="1"/>
  <c r="J8" i="1"/>
  <c r="Q8" i="1" s="1"/>
  <c r="J9" i="1"/>
  <c r="J10" i="1"/>
  <c r="Q10" i="1" s="1"/>
  <c r="J11" i="1"/>
  <c r="J12" i="1"/>
  <c r="Q12" i="1" s="1"/>
  <c r="J13" i="1"/>
  <c r="Q13" i="1" s="1"/>
  <c r="J14" i="1"/>
  <c r="Q14" i="1" s="1"/>
  <c r="J15" i="1"/>
  <c r="J16" i="1"/>
  <c r="J17" i="1"/>
  <c r="Q17" i="1" s="1"/>
  <c r="J18" i="1"/>
  <c r="J19" i="1"/>
  <c r="Q19" i="1" s="1"/>
  <c r="J20" i="1"/>
  <c r="Q20" i="1" s="1"/>
  <c r="J21" i="1"/>
  <c r="Q21" i="1" s="1"/>
  <c r="J22" i="1"/>
  <c r="Q22" i="1" s="1"/>
  <c r="J23" i="1"/>
  <c r="Q23" i="1" s="1"/>
  <c r="J24" i="1"/>
  <c r="Q24" i="1" s="1"/>
  <c r="J25" i="1"/>
  <c r="J26" i="1"/>
  <c r="J27" i="1"/>
  <c r="Q27" i="1" s="1"/>
  <c r="J28" i="1"/>
  <c r="J3" i="1"/>
  <c r="Q3" i="1" s="1"/>
  <c r="F28" i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F29" i="1" s="1"/>
  <c r="G28" i="1" s="1"/>
  <c r="C27" i="1"/>
  <c r="F27" i="1" s="1"/>
  <c r="C3" i="1"/>
  <c r="F3" i="1" s="1"/>
  <c r="G4" i="1" l="1"/>
  <c r="G5" i="1"/>
  <c r="G25" i="1"/>
  <c r="K12" i="1"/>
  <c r="K14" i="1"/>
  <c r="K13" i="1"/>
  <c r="K17" i="1"/>
  <c r="K19" i="1"/>
  <c r="K24" i="1"/>
  <c r="K23" i="1"/>
  <c r="K22" i="1"/>
  <c r="K21" i="1"/>
  <c r="K7" i="1"/>
  <c r="K20" i="1"/>
  <c r="K3" i="1"/>
  <c r="K8" i="1"/>
  <c r="K27" i="1"/>
  <c r="K10" i="1"/>
  <c r="M13" i="1"/>
  <c r="N13" i="1" s="1"/>
  <c r="O13" i="1" s="1"/>
  <c r="M24" i="1"/>
  <c r="N24" i="1" s="1"/>
  <c r="O24" i="1" s="1"/>
  <c r="M12" i="1"/>
  <c r="N12" i="1" s="1"/>
  <c r="O12" i="1" s="1"/>
  <c r="M23" i="1"/>
  <c r="N23" i="1" s="1"/>
  <c r="O23" i="1" s="1"/>
  <c r="M22" i="1"/>
  <c r="N22" i="1" s="1"/>
  <c r="O22" i="1" s="1"/>
  <c r="M10" i="1"/>
  <c r="N10" i="1" s="1"/>
  <c r="O10" i="1"/>
  <c r="M14" i="1"/>
  <c r="N14" i="1" s="1"/>
  <c r="O14" i="1" s="1"/>
  <c r="M19" i="1"/>
  <c r="N19" i="1" s="1"/>
  <c r="O19" i="1" s="1"/>
  <c r="M17" i="1"/>
  <c r="N17" i="1" s="1"/>
  <c r="O17" i="1" s="1"/>
  <c r="M7" i="1"/>
  <c r="N7" i="1" s="1"/>
  <c r="O7" i="1" s="1"/>
  <c r="M8" i="1"/>
  <c r="N8" i="1" s="1"/>
  <c r="O8" i="1" s="1"/>
  <c r="M21" i="1"/>
  <c r="N21" i="1" s="1"/>
  <c r="O21" i="1" s="1"/>
  <c r="M20" i="1"/>
  <c r="N20" i="1" s="1"/>
  <c r="O20" i="1" s="1"/>
  <c r="M27" i="1"/>
  <c r="N27" i="1" s="1"/>
  <c r="O27" i="1" s="1"/>
  <c r="M3" i="1"/>
  <c r="N3" i="1" s="1"/>
  <c r="O3" i="1" s="1"/>
  <c r="C29" i="1"/>
</calcChain>
</file>

<file path=xl/sharedStrings.xml><?xml version="1.0" encoding="utf-8"?>
<sst xmlns="http://schemas.openxmlformats.org/spreadsheetml/2006/main" count="120" uniqueCount="74">
  <si>
    <t xml:space="preserve">Country </t>
  </si>
  <si>
    <t>Argentina</t>
  </si>
  <si>
    <t>Bahamas</t>
  </si>
  <si>
    <t>Barbados</t>
  </si>
  <si>
    <t>Belize</t>
  </si>
  <si>
    <t>Bolivia</t>
  </si>
  <si>
    <t>Brazil</t>
  </si>
  <si>
    <t>Chile</t>
  </si>
  <si>
    <t>Colombia</t>
  </si>
  <si>
    <t>Costa Rica</t>
  </si>
  <si>
    <t>Ecuador</t>
  </si>
  <si>
    <t>El Salvador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</si>
  <si>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</si>
  <si>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</si>
  <si>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</si>
  <si>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</si>
  <si>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</si>
  <si>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</si>
  <si>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</si>
  <si>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</si>
  <si>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</si>
  <si>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</si>
  <si>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Dominican Republic</t>
  </si>
  <si>
    <t>Suriname</t>
  </si>
  <si>
    <t>Trinidad and Tobago</t>
  </si>
  <si>
    <t>Uruguay</t>
  </si>
  <si>
    <t>Venezuela</t>
  </si>
  <si>
    <t>Latin America and Caribbean</t>
  </si>
  <si>
    <t>Transmission Investments (million USD)</t>
  </si>
  <si>
    <t>Estimation of the infrastructure gap and investment needs through 2030 in Latin America and the Caribbean to meet the Sustainable Development Goals</t>
  </si>
  <si>
    <t>Annual Investment (million USD)</t>
  </si>
  <si>
    <t>Tx Loss</t>
  </si>
  <si>
    <t>Dist Los</t>
  </si>
  <si>
    <t>Power Lost: Sizing Electricity Losses in Transmission and Distribution Systems in
Latin America and the Caribbean, Exhibit 10</t>
  </si>
  <si>
    <t>Annual Investment Per capita</t>
  </si>
  <si>
    <t>Population</t>
  </si>
  <si>
    <t>Total Loss</t>
  </si>
  <si>
    <t>WB</t>
  </si>
  <si>
    <t>WB/IDB</t>
  </si>
  <si>
    <t>Remaining Loss</t>
  </si>
  <si>
    <t>Base Technical Loss</t>
  </si>
  <si>
    <t>Mitigated Loss</t>
  </si>
  <si>
    <t>Excess Loss over Base</t>
  </si>
  <si>
    <t>Dist as Fraction of Total Loss</t>
  </si>
  <si>
    <t>ARG</t>
  </si>
  <si>
    <t>BHS</t>
  </si>
  <si>
    <t>BRB</t>
  </si>
  <si>
    <t>BLZ</t>
  </si>
  <si>
    <t>BOL</t>
  </si>
  <si>
    <t>BRA</t>
  </si>
  <si>
    <t>CHL</t>
  </si>
  <si>
    <t>COL</t>
  </si>
  <si>
    <t>CRI</t>
  </si>
  <si>
    <t>ECU</t>
  </si>
  <si>
    <t>SLV</t>
  </si>
  <si>
    <t>GTM</t>
  </si>
  <si>
    <t>GUY</t>
  </si>
  <si>
    <t>HTI</t>
  </si>
  <si>
    <t>HND</t>
  </si>
  <si>
    <t>JAM</t>
  </si>
  <si>
    <t>MEX</t>
  </si>
  <si>
    <t>NIC</t>
  </si>
  <si>
    <t>PAN</t>
  </si>
  <si>
    <t>PER</t>
  </si>
  <si>
    <t>PRY</t>
  </si>
  <si>
    <t>DOM</t>
  </si>
  <si>
    <t>SUR</t>
  </si>
  <si>
    <t>TTO</t>
  </si>
  <si>
    <t>URY</t>
  </si>
  <si>
    <t>VEN</t>
  </si>
  <si>
    <t>Imputed Annual Investment</t>
  </si>
  <si>
    <t>Annual Investments</t>
  </si>
  <si>
    <t>ISO3</t>
  </si>
  <si>
    <t>annual_investment_USD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</si>
</sst>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_ * #,##0_ ;_ * \-#,##0_ ;_ * &quot;-&quot;_ ;_ @_ "/>
    <numFmt numFmtId="166" formatCode="_ * #,##0.00_ ;_ * \-#,##0.00_ ;_ * &quot;-&quot;_ ;_ @_ "/>
    <numFmt numFmtId="167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5" fontId="1" fillId="0" borderId="0" applyFont="0" applyFill="0" applyBorder="0" applyAlignment="0" applyProtection="0"/>
  </cellStyleXfs>
  <cellXfs count="17">
    <xf numFmtId="0" fontId="0" fillId="0" borderId="0" xfId="0"/>
    <xf numFmtId="165" fontId="0" fillId="0" borderId="0" xfId="2" applyFont="1" applyFill="1" applyBorder="1"/>
    <xf numFmtId="165" fontId="4" fillId="0" borderId="0" xfId="2" applyFont="1" applyFill="1" applyBorder="1"/>
    <xf numFmtId="166" fontId="0" fillId="0" borderId="0" xfId="2" applyNumberFormat="1" applyFont="1" applyFill="1" applyBorder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 applyProtection="1">
      <alignment vertical="center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0" fontId="0" fillId="0" borderId="0" xfId="1" applyFont="1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/>
    <xf numFmtId="0" fontId="0" fillId="0" borderId="0" xfId="1" applyFont="1"/>
    <xf numFmtId="0" fontId="2" fillId="0" borderId="0" xfId="0" applyFont="1" applyAlignment="1" applyProtection="1">
      <alignment horizontal="left"/>
      <protection hidden="1"/>
    </xf>
    <xf numFmtId="164" fontId="2" fillId="0" borderId="0" xfId="0" applyNumberFormat="1" applyFont="1" applyProtection="1">
      <protection hidden="1"/>
    </xf>
    <xf numFmtId="0" fontId="5" fillId="0" borderId="0" xfId="0" applyFont="1" applyAlignment="1" applyProtection="1">
      <alignment vertical="center"/>
      <protection hidden="1"/>
    </xf>
    <xf numFmtId="167" fontId="0" fillId="0" borderId="0" xfId="0" applyNumberFormat="1"/>
    <xf numFmtId="1" fontId="0" fillId="0" borderId="0" xfId="0" applyNumberFormat="1"/>
  </cellXfs>
  <cellStyles count="3">
    <cellStyle name="Millares [0] 2 2" xfId="2" xr:uid="{969198BE-64F4-F84D-AB08-472D1711E3B8}"/>
    <cellStyle name="Normal" xfId="0" builtinId="0"/>
    <cellStyle name="Normal 3" xfId="1" xr:uid="{43D9BC4C-680B-AA41-84D1-2E2EA5533A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7708-BF4E-8248-A8A1-2B03B06997A2}">
  <dimension ref="A1:Q29"/>
  <sheetViews>
    <sheetView zoomScale="107" workbookViewId="0">
      <selection activeCell="D3" sqref="D3:D28"/>
    </sheetView>
  </sheetViews>
  <sheetFormatPr baseColWidth="10" defaultRowHeight="16" x14ac:dyDescent="0.2"/>
  <cols>
    <col min="1" max="7" width="20" customWidth="1"/>
    <col min="8" max="8" width="14.5" customWidth="1"/>
    <col min="13" max="15" width="14.33203125" customWidth="1"/>
    <col min="16" max="16" width="16.33203125" customWidth="1"/>
  </cols>
  <sheetData>
    <row r="1" spans="1:17" ht="170" x14ac:dyDescent="0.2">
      <c r="A1" s="4" t="s">
        <v>29</v>
      </c>
      <c r="H1" s="5" t="s">
        <v>33</v>
      </c>
    </row>
    <row r="2" spans="1:17" ht="80" customHeight="1" x14ac:dyDescent="0.2">
      <c r="A2" s="6" t="s">
        <v>0</v>
      </c>
      <c r="B2" s="7" t="s">
        <v>28</v>
      </c>
      <c r="C2" t="s">
        <v>30</v>
      </c>
      <c r="D2" t="s">
        <v>71</v>
      </c>
      <c r="E2" t="s">
        <v>35</v>
      </c>
      <c r="F2" t="s">
        <v>34</v>
      </c>
      <c r="G2" t="s">
        <v>70</v>
      </c>
      <c r="H2" t="s">
        <v>31</v>
      </c>
      <c r="I2" t="s">
        <v>32</v>
      </c>
      <c r="J2" t="s">
        <v>36</v>
      </c>
      <c r="K2" t="s">
        <v>43</v>
      </c>
      <c r="L2" t="s">
        <v>40</v>
      </c>
      <c r="M2" t="s">
        <v>42</v>
      </c>
      <c r="N2" t="s">
        <v>41</v>
      </c>
      <c r="O2" t="s">
        <v>39</v>
      </c>
      <c r="P2" t="s">
        <v>37</v>
      </c>
      <c r="Q2" t="s">
        <v>38</v>
      </c>
    </row>
    <row r="3" spans="1:17" x14ac:dyDescent="0.2">
      <c r="A3" s="8" t="s">
        <v>1</v>
      </c>
      <c r="B3" s="9">
        <v>2386.4270624999999</v>
      </c>
      <c r="C3" s="10">
        <f>B3/10</f>
        <v>238.64270625</v>
      </c>
      <c r="D3" s="15">
        <f>C3*10^6</f>
        <v>238642706.25</v>
      </c>
      <c r="E3" s="1">
        <v>44361000</v>
      </c>
      <c r="F3" s="3">
        <f>C3*10^6/E3</f>
        <v>5.379561016433354</v>
      </c>
      <c r="G3" s="3"/>
      <c r="H3">
        <v>3.6</v>
      </c>
      <c r="I3">
        <v>11.9</v>
      </c>
      <c r="J3">
        <f>SUM(H3:I3)</f>
        <v>15.5</v>
      </c>
      <c r="K3">
        <f>I3/J3</f>
        <v>0.76774193548387104</v>
      </c>
      <c r="L3">
        <f>6</f>
        <v>6</v>
      </c>
      <c r="M3">
        <f>J3-L3</f>
        <v>9.5</v>
      </c>
      <c r="N3">
        <f>M3/2</f>
        <v>4.75</v>
      </c>
      <c r="O3">
        <f>J3-N3</f>
        <v>10.75</v>
      </c>
      <c r="P3">
        <v>15</v>
      </c>
      <c r="Q3">
        <f>P3/J3</f>
        <v>0.967741935483871</v>
      </c>
    </row>
    <row r="4" spans="1:17" x14ac:dyDescent="0.2">
      <c r="A4" s="8" t="s">
        <v>2</v>
      </c>
      <c r="B4" s="9"/>
      <c r="C4" s="10">
        <f t="shared" ref="C4:C27" si="0">B4/10</f>
        <v>0</v>
      </c>
      <c r="D4" s="15">
        <f>G4</f>
        <v>1373627.6349930845</v>
      </c>
      <c r="E4" s="1">
        <v>385640</v>
      </c>
      <c r="F4" s="3">
        <f t="shared" ref="F4:F28" si="1">C4*10^6/E4</f>
        <v>0</v>
      </c>
      <c r="G4" s="3">
        <f>$F$29*E4</f>
        <v>1373627.6349930845</v>
      </c>
      <c r="L4">
        <f>6</f>
        <v>6</v>
      </c>
    </row>
    <row r="5" spans="1:17" x14ac:dyDescent="0.2">
      <c r="A5" s="8" t="s">
        <v>3</v>
      </c>
      <c r="B5" s="9"/>
      <c r="C5" s="10">
        <f t="shared" si="0"/>
        <v>0</v>
      </c>
      <c r="D5" s="15">
        <f>G5</f>
        <v>1022277.5937221637</v>
      </c>
      <c r="E5" s="1">
        <v>287000</v>
      </c>
      <c r="F5" s="3">
        <f t="shared" si="1"/>
        <v>0</v>
      </c>
      <c r="G5" s="3">
        <f>$F$29*E5</f>
        <v>1022277.5937221637</v>
      </c>
      <c r="L5">
        <f>6</f>
        <v>6</v>
      </c>
    </row>
    <row r="6" spans="1:17" x14ac:dyDescent="0.2">
      <c r="A6" s="11" t="s">
        <v>4</v>
      </c>
      <c r="B6" s="9">
        <v>5.2857330322265623</v>
      </c>
      <c r="C6" s="10">
        <f t="shared" si="0"/>
        <v>0.52857330322265628</v>
      </c>
      <c r="D6" s="15">
        <f t="shared" ref="D6:D29" si="2">C6*10^6</f>
        <v>528573.30322265625</v>
      </c>
      <c r="E6" s="1">
        <v>398000</v>
      </c>
      <c r="F6" s="3">
        <f t="shared" si="1"/>
        <v>1.3280736261875785</v>
      </c>
      <c r="G6" s="3"/>
      <c r="L6">
        <f>6</f>
        <v>6</v>
      </c>
    </row>
    <row r="7" spans="1:17" x14ac:dyDescent="0.2">
      <c r="A7" s="8" t="s">
        <v>5</v>
      </c>
      <c r="B7" s="9">
        <v>225.80771484375003</v>
      </c>
      <c r="C7" s="10">
        <f t="shared" si="0"/>
        <v>22.580771484375003</v>
      </c>
      <c r="D7" s="15">
        <f t="shared" si="2"/>
        <v>22580771.484375004</v>
      </c>
      <c r="E7" s="1">
        <v>11307000</v>
      </c>
      <c r="F7" s="3">
        <f t="shared" si="1"/>
        <v>1.9970612438644206</v>
      </c>
      <c r="G7" s="3"/>
      <c r="H7">
        <v>1.6</v>
      </c>
      <c r="I7">
        <v>12.4</v>
      </c>
      <c r="J7">
        <f t="shared" ref="J7:J28" si="3">SUM(H7:I7)</f>
        <v>14</v>
      </c>
      <c r="K7">
        <f>I7/J7</f>
        <v>0.88571428571428579</v>
      </c>
      <c r="L7">
        <f>6</f>
        <v>6</v>
      </c>
      <c r="M7">
        <f>J7-L7</f>
        <v>8</v>
      </c>
      <c r="N7">
        <f>M7/2</f>
        <v>4</v>
      </c>
      <c r="O7">
        <f>J7-N7</f>
        <v>10</v>
      </c>
      <c r="P7">
        <v>9</v>
      </c>
      <c r="Q7">
        <f>P7/J7</f>
        <v>0.6428571428571429</v>
      </c>
    </row>
    <row r="8" spans="1:17" x14ac:dyDescent="0.2">
      <c r="A8" s="8" t="s">
        <v>6</v>
      </c>
      <c r="B8" s="9">
        <v>8059.5254999999997</v>
      </c>
      <c r="C8" s="10">
        <f t="shared" si="0"/>
        <v>805.95254999999997</v>
      </c>
      <c r="D8" s="15">
        <f t="shared" si="2"/>
        <v>805952550</v>
      </c>
      <c r="E8" s="1">
        <v>209469000</v>
      </c>
      <c r="F8" s="3">
        <f t="shared" si="1"/>
        <v>3.8475982126233474</v>
      </c>
      <c r="G8" s="3"/>
      <c r="H8">
        <v>3.5</v>
      </c>
      <c r="I8">
        <v>13.5</v>
      </c>
      <c r="J8">
        <f t="shared" si="3"/>
        <v>17</v>
      </c>
      <c r="K8">
        <f>I8/J8</f>
        <v>0.79411764705882348</v>
      </c>
      <c r="L8">
        <f>6</f>
        <v>6</v>
      </c>
      <c r="M8">
        <f>J8-L8</f>
        <v>11</v>
      </c>
      <c r="N8">
        <f>M8/2</f>
        <v>5.5</v>
      </c>
      <c r="O8">
        <f>J8-N8</f>
        <v>11.5</v>
      </c>
      <c r="P8">
        <v>16</v>
      </c>
      <c r="Q8">
        <f>P8/J8</f>
        <v>0.94117647058823528</v>
      </c>
    </row>
    <row r="9" spans="1:17" x14ac:dyDescent="0.2">
      <c r="A9" s="8" t="s">
        <v>7</v>
      </c>
      <c r="B9" s="9">
        <v>938.37412500000005</v>
      </c>
      <c r="C9" s="10">
        <f t="shared" si="0"/>
        <v>93.837412499999999</v>
      </c>
      <c r="D9" s="15">
        <f t="shared" si="2"/>
        <v>93837412.5</v>
      </c>
      <c r="E9" s="1">
        <v>17715000</v>
      </c>
      <c r="F9" s="3">
        <f t="shared" si="1"/>
        <v>5.2970596951735818</v>
      </c>
      <c r="G9" s="3"/>
      <c r="J9">
        <f t="shared" si="3"/>
        <v>0</v>
      </c>
      <c r="L9">
        <f>6</f>
        <v>6</v>
      </c>
      <c r="P9">
        <v>7</v>
      </c>
    </row>
    <row r="10" spans="1:17" x14ac:dyDescent="0.2">
      <c r="A10" s="8" t="s">
        <v>8</v>
      </c>
      <c r="B10" s="9">
        <v>1776.71949609375</v>
      </c>
      <c r="C10" s="10">
        <f t="shared" si="0"/>
        <v>177.67194960937499</v>
      </c>
      <c r="D10" s="15">
        <f t="shared" si="2"/>
        <v>177671949.609375</v>
      </c>
      <c r="E10" s="1">
        <v>49661000</v>
      </c>
      <c r="F10" s="3">
        <f t="shared" si="1"/>
        <v>3.577695769504742</v>
      </c>
      <c r="G10" s="3"/>
      <c r="H10">
        <v>1.9</v>
      </c>
      <c r="I10">
        <v>18.2</v>
      </c>
      <c r="J10">
        <f t="shared" si="3"/>
        <v>20.099999999999998</v>
      </c>
      <c r="K10">
        <f>I10/J10</f>
        <v>0.9054726368159205</v>
      </c>
      <c r="L10">
        <f>6</f>
        <v>6</v>
      </c>
      <c r="M10">
        <f>J10-L10</f>
        <v>14.099999999999998</v>
      </c>
      <c r="N10">
        <f>M10/2</f>
        <v>7.0499999999999989</v>
      </c>
      <c r="O10">
        <f>J10-N10</f>
        <v>13.049999999999999</v>
      </c>
      <c r="P10">
        <v>11</v>
      </c>
      <c r="Q10">
        <f>P10/J10</f>
        <v>0.54726368159203986</v>
      </c>
    </row>
    <row r="11" spans="1:17" x14ac:dyDescent="0.2">
      <c r="A11" s="8" t="s">
        <v>9</v>
      </c>
      <c r="B11" s="9">
        <v>169.32805957031252</v>
      </c>
      <c r="C11" s="10">
        <f t="shared" si="0"/>
        <v>16.932805957031253</v>
      </c>
      <c r="D11" s="15">
        <f t="shared" si="2"/>
        <v>16932805.957031254</v>
      </c>
      <c r="E11" s="1">
        <v>4999000</v>
      </c>
      <c r="F11" s="3">
        <f t="shared" si="1"/>
        <v>3.3872386391340776</v>
      </c>
      <c r="G11" s="3"/>
      <c r="J11">
        <f t="shared" si="3"/>
        <v>0</v>
      </c>
      <c r="L11">
        <f>6</f>
        <v>6</v>
      </c>
      <c r="P11">
        <v>11</v>
      </c>
    </row>
    <row r="12" spans="1:17" x14ac:dyDescent="0.2">
      <c r="A12" s="8" t="s">
        <v>10</v>
      </c>
      <c r="B12" s="9">
        <v>452.00741015624999</v>
      </c>
      <c r="C12" s="10">
        <f t="shared" si="0"/>
        <v>45.200741015624999</v>
      </c>
      <c r="D12" s="15">
        <f t="shared" si="2"/>
        <v>45200741.015625</v>
      </c>
      <c r="E12" s="1">
        <v>17084000</v>
      </c>
      <c r="F12" s="3">
        <f t="shared" si="1"/>
        <v>2.6457937845718216</v>
      </c>
      <c r="G12" s="3"/>
      <c r="H12">
        <v>3.5</v>
      </c>
      <c r="I12">
        <v>16.2</v>
      </c>
      <c r="J12">
        <f t="shared" si="3"/>
        <v>19.7</v>
      </c>
      <c r="K12">
        <f>I12/J12</f>
        <v>0.82233502538071068</v>
      </c>
      <c r="L12">
        <f>6</f>
        <v>6</v>
      </c>
      <c r="M12">
        <f>J12-L12</f>
        <v>13.7</v>
      </c>
      <c r="N12">
        <f>M12/2</f>
        <v>6.85</v>
      </c>
      <c r="O12">
        <f>J12-N12</f>
        <v>12.85</v>
      </c>
      <c r="P12">
        <v>13</v>
      </c>
      <c r="Q12">
        <f>P12/J12</f>
        <v>0.65989847715736039</v>
      </c>
    </row>
    <row r="13" spans="1:17" x14ac:dyDescent="0.2">
      <c r="A13" s="8" t="s">
        <v>11</v>
      </c>
      <c r="B13" s="9">
        <v>115.90348681640624</v>
      </c>
      <c r="C13" s="10">
        <f t="shared" si="0"/>
        <v>11.590348681640624</v>
      </c>
      <c r="D13" s="15">
        <f t="shared" si="2"/>
        <v>11590348.681640623</v>
      </c>
      <c r="E13" s="1">
        <v>6643000</v>
      </c>
      <c r="F13" s="3">
        <f t="shared" si="1"/>
        <v>1.744746151082436</v>
      </c>
      <c r="G13" s="3"/>
      <c r="H13">
        <v>1.7</v>
      </c>
      <c r="I13">
        <v>10.5</v>
      </c>
      <c r="J13">
        <f t="shared" si="3"/>
        <v>12.2</v>
      </c>
      <c r="K13">
        <f t="shared" ref="K13:K14" si="4">I13/J13</f>
        <v>0.8606557377049181</v>
      </c>
      <c r="L13">
        <f>6</f>
        <v>6</v>
      </c>
      <c r="M13">
        <f>J13-L13</f>
        <v>6.1999999999999993</v>
      </c>
      <c r="N13">
        <f t="shared" ref="N13:N14" si="5">M13/2</f>
        <v>3.0999999999999996</v>
      </c>
      <c r="O13">
        <f t="shared" ref="O13:O14" si="6">J13-N13</f>
        <v>9.1</v>
      </c>
      <c r="P13">
        <v>11</v>
      </c>
      <c r="Q13">
        <f>P13/J13</f>
        <v>0.90163934426229508</v>
      </c>
    </row>
    <row r="14" spans="1:17" x14ac:dyDescent="0.2">
      <c r="A14" s="8" t="s">
        <v>12</v>
      </c>
      <c r="B14" s="9">
        <v>396.51060058593748</v>
      </c>
      <c r="C14" s="10">
        <f t="shared" si="0"/>
        <v>39.65106005859375</v>
      </c>
      <c r="D14" s="15">
        <f t="shared" si="2"/>
        <v>39651060.05859375</v>
      </c>
      <c r="E14" s="1">
        <v>17302000</v>
      </c>
      <c r="F14" s="3">
        <f t="shared" si="1"/>
        <v>2.2917038526525113</v>
      </c>
      <c r="G14" s="3"/>
      <c r="H14">
        <v>3.6</v>
      </c>
      <c r="I14">
        <v>10.5</v>
      </c>
      <c r="J14">
        <f t="shared" si="3"/>
        <v>14.1</v>
      </c>
      <c r="K14">
        <f t="shared" si="4"/>
        <v>0.74468085106382975</v>
      </c>
      <c r="L14">
        <f>6</f>
        <v>6</v>
      </c>
      <c r="M14">
        <f>J14-L14</f>
        <v>8.1</v>
      </c>
      <c r="N14">
        <f t="shared" si="5"/>
        <v>4.05</v>
      </c>
      <c r="O14">
        <f t="shared" si="6"/>
        <v>10.050000000000001</v>
      </c>
      <c r="P14">
        <v>9</v>
      </c>
      <c r="Q14">
        <f>P14/J14</f>
        <v>0.63829787234042556</v>
      </c>
    </row>
    <row r="15" spans="1:17" x14ac:dyDescent="0.2">
      <c r="A15" s="8" t="s">
        <v>13</v>
      </c>
      <c r="B15" s="9">
        <v>35.572660766601565</v>
      </c>
      <c r="C15" s="10">
        <f t="shared" si="0"/>
        <v>3.5572660766601567</v>
      </c>
      <c r="D15" s="15">
        <f t="shared" si="2"/>
        <v>3557266.0766601567</v>
      </c>
      <c r="E15" s="1">
        <v>779000</v>
      </c>
      <c r="F15" s="3">
        <f t="shared" si="1"/>
        <v>4.566451959769136</v>
      </c>
      <c r="G15" s="3"/>
      <c r="J15">
        <f t="shared" si="3"/>
        <v>0</v>
      </c>
      <c r="L15">
        <f>6</f>
        <v>6</v>
      </c>
    </row>
    <row r="16" spans="1:17" x14ac:dyDescent="0.2">
      <c r="A16" s="8" t="s">
        <v>14</v>
      </c>
      <c r="B16" s="9">
        <v>7.9816032714843761</v>
      </c>
      <c r="C16" s="10">
        <f t="shared" si="0"/>
        <v>0.79816032714843765</v>
      </c>
      <c r="D16" s="15">
        <f t="shared" si="2"/>
        <v>798160.32714843762</v>
      </c>
      <c r="E16" s="1">
        <v>11123000</v>
      </c>
      <c r="F16" s="3">
        <f t="shared" si="1"/>
        <v>7.1757648759187054E-2</v>
      </c>
      <c r="G16" s="3"/>
      <c r="J16">
        <f t="shared" si="3"/>
        <v>0</v>
      </c>
      <c r="L16">
        <f>6</f>
        <v>6</v>
      </c>
      <c r="P16">
        <v>60</v>
      </c>
    </row>
    <row r="17" spans="1:17" x14ac:dyDescent="0.2">
      <c r="A17" s="8" t="s">
        <v>15</v>
      </c>
      <c r="B17" s="9">
        <v>86.101602539062497</v>
      </c>
      <c r="C17" s="10">
        <f t="shared" si="0"/>
        <v>8.6101602539062494</v>
      </c>
      <c r="D17" s="15">
        <f t="shared" si="2"/>
        <v>8610160.25390625</v>
      </c>
      <c r="E17" s="1">
        <v>9012000</v>
      </c>
      <c r="F17" s="3">
        <f t="shared" si="1"/>
        <v>0.95541059186709387</v>
      </c>
      <c r="G17" s="3"/>
      <c r="H17">
        <v>3.7</v>
      </c>
      <c r="I17">
        <v>22</v>
      </c>
      <c r="J17">
        <f t="shared" si="3"/>
        <v>25.7</v>
      </c>
      <c r="K17">
        <f t="shared" ref="K17" si="7">I17/J17</f>
        <v>0.85603112840466933</v>
      </c>
      <c r="L17">
        <f>6</f>
        <v>6</v>
      </c>
      <c r="M17">
        <f>J17-L17</f>
        <v>19.7</v>
      </c>
      <c r="N17">
        <f t="shared" ref="N17" si="8">M17/2</f>
        <v>9.85</v>
      </c>
      <c r="O17">
        <f t="shared" ref="O17" si="9">J17-N17</f>
        <v>15.85</v>
      </c>
      <c r="P17">
        <v>35</v>
      </c>
      <c r="Q17">
        <f>P17/J17</f>
        <v>1.3618677042801557</v>
      </c>
    </row>
    <row r="18" spans="1:17" x14ac:dyDescent="0.2">
      <c r="A18" s="8" t="s">
        <v>16</v>
      </c>
      <c r="B18" s="9">
        <v>62.872265624999997</v>
      </c>
      <c r="C18" s="10">
        <f t="shared" si="0"/>
        <v>6.2872265624999999</v>
      </c>
      <c r="D18" s="15">
        <f t="shared" si="2"/>
        <v>6287226.5625</v>
      </c>
      <c r="E18" s="1">
        <v>2935000</v>
      </c>
      <c r="F18" s="3">
        <f t="shared" si="1"/>
        <v>2.1421555579216354</v>
      </c>
      <c r="G18" s="3"/>
      <c r="J18">
        <f t="shared" si="3"/>
        <v>0</v>
      </c>
      <c r="L18">
        <f>6</f>
        <v>6</v>
      </c>
      <c r="P18">
        <v>27</v>
      </c>
    </row>
    <row r="19" spans="1:17" x14ac:dyDescent="0.2">
      <c r="A19" s="8" t="s">
        <v>17</v>
      </c>
      <c r="B19" s="9">
        <v>5248.7577187500001</v>
      </c>
      <c r="C19" s="10">
        <f t="shared" si="0"/>
        <v>524.87577187500005</v>
      </c>
      <c r="D19" s="15">
        <f t="shared" si="2"/>
        <v>524875771.87500006</v>
      </c>
      <c r="E19" s="1">
        <v>126191000</v>
      </c>
      <c r="F19" s="3">
        <f t="shared" si="1"/>
        <v>4.1593756438652525</v>
      </c>
      <c r="G19" s="3"/>
      <c r="H19">
        <v>2.2000000000000002</v>
      </c>
      <c r="I19">
        <v>14.5</v>
      </c>
      <c r="J19">
        <f t="shared" si="3"/>
        <v>16.7</v>
      </c>
      <c r="K19">
        <f t="shared" ref="K19:K24" si="10">I19/J19</f>
        <v>0.86826347305389229</v>
      </c>
      <c r="L19">
        <f>6</f>
        <v>6</v>
      </c>
      <c r="M19">
        <f t="shared" ref="M19:M24" si="11">J19-L19</f>
        <v>10.7</v>
      </c>
      <c r="N19">
        <f t="shared" ref="N19:N24" si="12">M19/2</f>
        <v>5.35</v>
      </c>
      <c r="O19">
        <f t="shared" ref="O19" si="13">J19-N19</f>
        <v>11.35</v>
      </c>
      <c r="P19">
        <v>14</v>
      </c>
      <c r="Q19">
        <f t="shared" ref="Q19:Q24" si="14">P19/J19</f>
        <v>0.83832335329341323</v>
      </c>
    </row>
    <row r="20" spans="1:17" x14ac:dyDescent="0.2">
      <c r="A20" s="8" t="s">
        <v>18</v>
      </c>
      <c r="B20" s="9">
        <v>57.20335473632813</v>
      </c>
      <c r="C20" s="10">
        <f t="shared" si="0"/>
        <v>5.7203354736328134</v>
      </c>
      <c r="D20" s="15">
        <f t="shared" si="2"/>
        <v>5720335.4736328134</v>
      </c>
      <c r="E20" s="1">
        <v>6460000</v>
      </c>
      <c r="F20" s="3">
        <f t="shared" si="1"/>
        <v>0.88550084731158107</v>
      </c>
      <c r="G20" s="3"/>
      <c r="H20">
        <v>2.2999999999999998</v>
      </c>
      <c r="I20">
        <v>21.6</v>
      </c>
      <c r="J20">
        <f t="shared" si="3"/>
        <v>23.900000000000002</v>
      </c>
      <c r="K20">
        <f t="shared" si="10"/>
        <v>0.90376569037656906</v>
      </c>
      <c r="L20">
        <f>6</f>
        <v>6</v>
      </c>
      <c r="M20">
        <f t="shared" si="11"/>
        <v>17.900000000000002</v>
      </c>
      <c r="N20">
        <f t="shared" si="12"/>
        <v>8.9500000000000011</v>
      </c>
      <c r="O20">
        <f t="shared" ref="O20:O24" si="15">J20-N20</f>
        <v>14.950000000000001</v>
      </c>
      <c r="P20">
        <v>21</v>
      </c>
      <c r="Q20">
        <f t="shared" si="14"/>
        <v>0.87866108786610875</v>
      </c>
    </row>
    <row r="21" spans="1:17" x14ac:dyDescent="0.2">
      <c r="A21" s="8" t="s">
        <v>19</v>
      </c>
      <c r="B21" s="9">
        <v>180.54330175781251</v>
      </c>
      <c r="C21" s="10">
        <f t="shared" si="0"/>
        <v>18.054330175781253</v>
      </c>
      <c r="D21" s="15">
        <f t="shared" si="2"/>
        <v>18054330.175781254</v>
      </c>
      <c r="E21" s="1">
        <v>4177000</v>
      </c>
      <c r="F21" s="3">
        <f t="shared" si="1"/>
        <v>4.3223198888631202</v>
      </c>
      <c r="G21" s="3"/>
      <c r="H21">
        <v>2.2000000000000002</v>
      </c>
      <c r="I21">
        <v>9.6999999999999993</v>
      </c>
      <c r="J21">
        <f t="shared" si="3"/>
        <v>11.899999999999999</v>
      </c>
      <c r="K21">
        <f t="shared" si="10"/>
        <v>0.81512605042016806</v>
      </c>
      <c r="L21">
        <f>6</f>
        <v>6</v>
      </c>
      <c r="M21">
        <f t="shared" si="11"/>
        <v>5.8999999999999986</v>
      </c>
      <c r="N21">
        <f t="shared" si="12"/>
        <v>2.9499999999999993</v>
      </c>
      <c r="O21">
        <f t="shared" si="15"/>
        <v>8.9499999999999993</v>
      </c>
      <c r="P21">
        <v>14</v>
      </c>
      <c r="Q21">
        <f t="shared" si="14"/>
        <v>1.1764705882352942</v>
      </c>
    </row>
    <row r="22" spans="1:17" x14ac:dyDescent="0.2">
      <c r="A22" s="8" t="s">
        <v>20</v>
      </c>
      <c r="B22" s="9">
        <v>468.75699609375005</v>
      </c>
      <c r="C22" s="10">
        <f t="shared" si="0"/>
        <v>46.875699609375005</v>
      </c>
      <c r="D22" s="15">
        <f t="shared" si="2"/>
        <v>46875699.609375007</v>
      </c>
      <c r="E22" s="1">
        <v>7053000</v>
      </c>
      <c r="F22" s="3">
        <f t="shared" si="1"/>
        <v>6.6462072322947696</v>
      </c>
      <c r="G22" s="3"/>
      <c r="H22">
        <v>7.9</v>
      </c>
      <c r="I22">
        <v>24.3</v>
      </c>
      <c r="J22">
        <f t="shared" si="3"/>
        <v>32.200000000000003</v>
      </c>
      <c r="K22">
        <f t="shared" si="10"/>
        <v>0.75465838509316763</v>
      </c>
      <c r="L22">
        <f>6</f>
        <v>6</v>
      </c>
      <c r="M22">
        <f t="shared" si="11"/>
        <v>26.200000000000003</v>
      </c>
      <c r="N22">
        <f t="shared" si="12"/>
        <v>13.100000000000001</v>
      </c>
      <c r="O22">
        <f t="shared" si="15"/>
        <v>19.100000000000001</v>
      </c>
      <c r="P22">
        <v>7</v>
      </c>
      <c r="Q22">
        <f t="shared" si="14"/>
        <v>0.21739130434782608</v>
      </c>
    </row>
    <row r="23" spans="1:17" x14ac:dyDescent="0.2">
      <c r="A23" s="8" t="s">
        <v>21</v>
      </c>
      <c r="B23" s="9">
        <v>1733.0113125</v>
      </c>
      <c r="C23" s="10">
        <f t="shared" si="0"/>
        <v>173.30113125</v>
      </c>
      <c r="D23" s="15">
        <f t="shared" si="2"/>
        <v>173301131.25</v>
      </c>
      <c r="E23" s="1">
        <v>32162000</v>
      </c>
      <c r="F23" s="3">
        <f t="shared" si="1"/>
        <v>5.3883816693613582</v>
      </c>
      <c r="G23" s="3"/>
      <c r="H23">
        <v>3</v>
      </c>
      <c r="I23">
        <v>4.3</v>
      </c>
      <c r="J23">
        <f t="shared" si="3"/>
        <v>7.3</v>
      </c>
      <c r="K23">
        <f t="shared" si="10"/>
        <v>0.58904109589041098</v>
      </c>
      <c r="L23">
        <f>6</f>
        <v>6</v>
      </c>
      <c r="M23">
        <f t="shared" si="11"/>
        <v>1.2999999999999998</v>
      </c>
      <c r="N23">
        <f t="shared" si="12"/>
        <v>0.64999999999999991</v>
      </c>
      <c r="O23">
        <f t="shared" si="15"/>
        <v>6.65</v>
      </c>
      <c r="P23">
        <v>11</v>
      </c>
      <c r="Q23">
        <f t="shared" si="14"/>
        <v>1.5068493150684932</v>
      </c>
    </row>
    <row r="24" spans="1:17" x14ac:dyDescent="0.2">
      <c r="A24" s="8" t="s">
        <v>22</v>
      </c>
      <c r="B24" s="9">
        <v>511.564904296875</v>
      </c>
      <c r="C24" s="10">
        <f t="shared" si="0"/>
        <v>51.156490429687501</v>
      </c>
      <c r="D24" s="15">
        <f t="shared" si="2"/>
        <v>51156490.4296875</v>
      </c>
      <c r="E24" s="1">
        <v>10266000</v>
      </c>
      <c r="F24" s="3">
        <f t="shared" si="1"/>
        <v>4.9830986196851255</v>
      </c>
      <c r="G24" s="3"/>
      <c r="H24">
        <v>2</v>
      </c>
      <c r="I24">
        <v>32.799999999999997</v>
      </c>
      <c r="J24">
        <f t="shared" si="3"/>
        <v>34.799999999999997</v>
      </c>
      <c r="K24">
        <f t="shared" si="10"/>
        <v>0.94252873563218387</v>
      </c>
      <c r="L24">
        <f>6</f>
        <v>6</v>
      </c>
      <c r="M24">
        <f t="shared" si="11"/>
        <v>28.799999999999997</v>
      </c>
      <c r="N24">
        <f t="shared" si="12"/>
        <v>14.399999999999999</v>
      </c>
      <c r="O24">
        <f t="shared" si="15"/>
        <v>20.399999999999999</v>
      </c>
      <c r="P24">
        <v>12</v>
      </c>
      <c r="Q24">
        <f t="shared" si="14"/>
        <v>0.34482758620689657</v>
      </c>
    </row>
    <row r="25" spans="1:17" x14ac:dyDescent="0.2">
      <c r="A25" s="8" t="s">
        <v>23</v>
      </c>
      <c r="B25" s="9">
        <v>0</v>
      </c>
      <c r="C25" s="10">
        <f t="shared" si="0"/>
        <v>0</v>
      </c>
      <c r="D25" s="15">
        <f>G25</f>
        <v>2051679.0731148652</v>
      </c>
      <c r="E25" s="2">
        <v>576000</v>
      </c>
      <c r="F25" s="3">
        <f t="shared" si="1"/>
        <v>0</v>
      </c>
      <c r="G25" s="3">
        <f>$F$29*E25</f>
        <v>2051679.0731148652</v>
      </c>
      <c r="J25">
        <f t="shared" si="3"/>
        <v>0</v>
      </c>
      <c r="L25">
        <f>6</f>
        <v>6</v>
      </c>
      <c r="P25">
        <v>9</v>
      </c>
    </row>
    <row r="26" spans="1:17" x14ac:dyDescent="0.2">
      <c r="A26" s="8" t="s">
        <v>24</v>
      </c>
      <c r="B26" s="9">
        <v>98.73029003906251</v>
      </c>
      <c r="C26" s="10">
        <f t="shared" si="0"/>
        <v>9.8730290039062503</v>
      </c>
      <c r="D26" s="15">
        <f t="shared" si="2"/>
        <v>9873029.00390625</v>
      </c>
      <c r="E26" s="1">
        <v>1390000</v>
      </c>
      <c r="F26" s="3">
        <f t="shared" si="1"/>
        <v>7.1028985639613307</v>
      </c>
      <c r="G26" s="3"/>
      <c r="J26">
        <f t="shared" si="3"/>
        <v>0</v>
      </c>
      <c r="L26">
        <f>6</f>
        <v>6</v>
      </c>
      <c r="P26">
        <v>2</v>
      </c>
    </row>
    <row r="27" spans="1:17" x14ac:dyDescent="0.2">
      <c r="A27" s="8" t="s">
        <v>25</v>
      </c>
      <c r="B27" s="9">
        <v>197.83138476562502</v>
      </c>
      <c r="C27" s="10">
        <f t="shared" si="0"/>
        <v>19.783138476562502</v>
      </c>
      <c r="D27" s="15">
        <f t="shared" si="2"/>
        <v>19783138.476562504</v>
      </c>
      <c r="E27" s="1">
        <v>3506000</v>
      </c>
      <c r="F27" s="3">
        <f t="shared" si="1"/>
        <v>5.6426521610275255</v>
      </c>
      <c r="G27" s="3"/>
      <c r="H27">
        <v>2.8</v>
      </c>
      <c r="I27">
        <v>15</v>
      </c>
      <c r="J27">
        <f t="shared" si="3"/>
        <v>17.8</v>
      </c>
      <c r="K27">
        <f t="shared" ref="K27" si="16">I27/J27</f>
        <v>0.84269662921348309</v>
      </c>
      <c r="L27">
        <f>6</f>
        <v>6</v>
      </c>
      <c r="M27">
        <f>J27-L27</f>
        <v>11.8</v>
      </c>
      <c r="N27">
        <f t="shared" ref="N27" si="17">M27/2</f>
        <v>5.9</v>
      </c>
      <c r="O27">
        <f t="shared" ref="O27" si="18">J27-N27</f>
        <v>11.9</v>
      </c>
      <c r="P27">
        <v>10</v>
      </c>
      <c r="Q27">
        <f>P27/J27</f>
        <v>0.56179775280898869</v>
      </c>
    </row>
    <row r="28" spans="1:17" x14ac:dyDescent="0.2">
      <c r="A28" s="8" t="s">
        <v>26</v>
      </c>
      <c r="B28" s="9"/>
      <c r="C28" s="10"/>
      <c r="D28" s="15">
        <f>G28</f>
        <v>102893842.68241166</v>
      </c>
      <c r="E28" s="1">
        <v>28887000</v>
      </c>
      <c r="F28" s="3">
        <f t="shared" si="1"/>
        <v>0</v>
      </c>
      <c r="G28" s="3">
        <f>$F$29*E28</f>
        <v>102893842.68241166</v>
      </c>
      <c r="J28">
        <f t="shared" si="3"/>
        <v>0</v>
      </c>
      <c r="L28">
        <f>6</f>
        <v>6</v>
      </c>
      <c r="P28">
        <v>36</v>
      </c>
    </row>
    <row r="29" spans="1:17" x14ac:dyDescent="0.2">
      <c r="A29" s="12" t="s">
        <v>27</v>
      </c>
      <c r="B29" s="13">
        <v>23214.816583740234</v>
      </c>
      <c r="C29" s="10">
        <f>AVERAGE(C3:C27)</f>
        <v>92.859266334960921</v>
      </c>
      <c r="D29" s="15">
        <f t="shared" si="2"/>
        <v>92859266.334960923</v>
      </c>
      <c r="E29" s="10"/>
      <c r="F29" s="10">
        <f>AVERAGE(F26:F27,F6:F24,F3)</f>
        <v>3.5619428352688631</v>
      </c>
      <c r="G29" s="10"/>
      <c r="H29">
        <v>3.1</v>
      </c>
      <c r="I29">
        <v>13.8</v>
      </c>
      <c r="J29">
        <f>SUM(H29,I29)</f>
        <v>16.900000000000002</v>
      </c>
      <c r="K29">
        <f>I29/J29</f>
        <v>0.81656804733727806</v>
      </c>
      <c r="P29">
        <f>AVERAGE(P3:P15, P17:P27)</f>
        <v>13.2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1948-5638-FC46-AB3D-44F12EC5B709}">
  <dimension ref="A1:O5"/>
  <sheetViews>
    <sheetView workbookViewId="0">
      <selection activeCell="E5" sqref="E5"/>
    </sheetView>
  </sheetViews>
  <sheetFormatPr baseColWidth="10" defaultRowHeight="16" x14ac:dyDescent="0.2"/>
  <cols>
    <col min="2" max="2" width="18.5" customWidth="1"/>
    <col min="3" max="3" width="25.1640625" customWidth="1"/>
    <col min="4" max="4" width="25.5" customWidth="1"/>
    <col min="5" max="5" width="41.5" customWidth="1"/>
  </cols>
  <sheetData>
    <row r="1" spans="1:15" ht="80" customHeight="1" x14ac:dyDescent="0.2">
      <c r="A1" s="6" t="s">
        <v>0</v>
      </c>
      <c r="B1" s="7" t="s">
        <v>28</v>
      </c>
      <c r="C1" t="s">
        <v>30</v>
      </c>
      <c r="D1" t="s">
        <v>35</v>
      </c>
      <c r="E1" t="s">
        <v>34</v>
      </c>
      <c r="F1" t="s">
        <v>31</v>
      </c>
      <c r="G1" t="s">
        <v>32</v>
      </c>
      <c r="H1" t="s">
        <v>36</v>
      </c>
      <c r="I1" t="s">
        <v>43</v>
      </c>
      <c r="J1" t="s">
        <v>40</v>
      </c>
      <c r="K1" t="s">
        <v>42</v>
      </c>
      <c r="L1" t="s">
        <v>41</v>
      </c>
      <c r="M1" t="s">
        <v>39</v>
      </c>
      <c r="N1" t="s">
        <v>37</v>
      </c>
      <c r="O1" t="s">
        <v>38</v>
      </c>
    </row>
    <row r="2" spans="1:15" x14ac:dyDescent="0.2">
      <c r="A2" s="8" t="s">
        <v>6</v>
      </c>
      <c r="B2" s="9">
        <v>8059.5254999999997</v>
      </c>
      <c r="C2" s="10">
        <v>805.95254999999997</v>
      </c>
      <c r="D2" s="1">
        <v>209469000</v>
      </c>
      <c r="E2" s="3">
        <v>3.8475982126233474</v>
      </c>
      <c r="F2">
        <v>3.5</v>
      </c>
      <c r="G2">
        <v>13.5</v>
      </c>
      <c r="H2">
        <v>17</v>
      </c>
      <c r="I2">
        <v>0.79411764705882348</v>
      </c>
      <c r="J2">
        <v>6</v>
      </c>
      <c r="K2">
        <v>11</v>
      </c>
      <c r="L2">
        <v>5.5</v>
      </c>
      <c r="M2">
        <v>11.5</v>
      </c>
      <c r="N2">
        <v>16</v>
      </c>
      <c r="O2">
        <v>0.94117647058823528</v>
      </c>
    </row>
    <row r="3" spans="1:15" x14ac:dyDescent="0.2">
      <c r="A3" s="8" t="s">
        <v>7</v>
      </c>
      <c r="B3" s="9">
        <v>938.37412500000005</v>
      </c>
      <c r="C3" s="10">
        <v>93.837412499999999</v>
      </c>
      <c r="D3" s="1">
        <v>17715000</v>
      </c>
      <c r="E3" s="3">
        <v>5.2970596951735818</v>
      </c>
      <c r="H3">
        <v>0</v>
      </c>
      <c r="J3">
        <v>6</v>
      </c>
      <c r="N3">
        <v>7</v>
      </c>
    </row>
    <row r="4" spans="1:15" x14ac:dyDescent="0.2">
      <c r="A4" s="8" t="s">
        <v>10</v>
      </c>
      <c r="B4" s="9">
        <v>452.00741015624999</v>
      </c>
      <c r="C4" s="10">
        <v>45.200741015624999</v>
      </c>
      <c r="D4" s="1">
        <v>17084000</v>
      </c>
      <c r="E4" s="3">
        <v>2.6457937845718216</v>
      </c>
      <c r="F4">
        <v>3.5</v>
      </c>
      <c r="G4">
        <v>16.2</v>
      </c>
      <c r="H4">
        <v>19.7</v>
      </c>
      <c r="I4">
        <v>0.82233502538071068</v>
      </c>
      <c r="J4">
        <v>6</v>
      </c>
      <c r="K4">
        <v>13.7</v>
      </c>
      <c r="L4">
        <v>6.85</v>
      </c>
      <c r="M4">
        <v>12.85</v>
      </c>
      <c r="N4">
        <v>13</v>
      </c>
      <c r="O4">
        <v>0.65989847715736039</v>
      </c>
    </row>
    <row r="5" spans="1:15" x14ac:dyDescent="0.2">
      <c r="A5" s="8" t="s">
        <v>17</v>
      </c>
      <c r="B5" s="9">
        <v>5248.7577187500001</v>
      </c>
      <c r="C5" s="10">
        <v>524.87577187500005</v>
      </c>
      <c r="D5" s="1">
        <v>126191000</v>
      </c>
      <c r="E5" s="3">
        <v>4.1593756438652525</v>
      </c>
      <c r="F5">
        <v>2.2000000000000002</v>
      </c>
      <c r="G5">
        <v>14.5</v>
      </c>
      <c r="H5">
        <v>16.7</v>
      </c>
      <c r="I5">
        <v>0.86826347305389229</v>
      </c>
      <c r="J5">
        <v>6</v>
      </c>
      <c r="K5">
        <v>10.7</v>
      </c>
      <c r="L5">
        <v>5.35</v>
      </c>
      <c r="M5">
        <v>11.35</v>
      </c>
      <c r="N5">
        <v>14</v>
      </c>
      <c r="O5">
        <v>0.83832335329341323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5A1D-72CC-1E40-AC2F-F2B168790C40}">
  <dimension ref="A1:C27"/>
  <sheetViews>
    <sheetView tabSelected="1" workbookViewId="0">
      <selection activeCell="C2" sqref="C2"/>
    </sheetView>
  </sheetViews>
  <sheetFormatPr baseColWidth="10" defaultRowHeight="16" x14ac:dyDescent="0.2"/>
  <cols>
    <col min="1" max="3" width="15.33203125" customWidth="1"/>
  </cols>
  <sheetData>
    <row r="1" spans="1:3" x14ac:dyDescent="0.2">
      <c r="A1" s="14" t="s">
        <v>0</v>
      </c>
      <c r="B1" s="14" t="s">
        <v>72</v>
      </c>
      <c r="C1" t="s">
        <v>73</v>
      </c>
    </row>
    <row r="2" spans="1:3" x14ac:dyDescent="0.2">
      <c r="A2" s="8" t="s">
        <v>1</v>
      </c>
      <c r="B2" t="s">
        <v>44</v>
      </c>
      <c r="C2" s="16">
        <v>238642706.25</v>
      </c>
    </row>
    <row r="3" spans="1:3" x14ac:dyDescent="0.2">
      <c r="A3" s="8" t="s">
        <v>2</v>
      </c>
      <c r="B3" t="s">
        <v>45</v>
      </c>
      <c r="C3" s="16">
        <v>1373627.6349930845</v>
      </c>
    </row>
    <row r="4" spans="1:3" x14ac:dyDescent="0.2">
      <c r="A4" s="8" t="s">
        <v>3</v>
      </c>
      <c r="B4" t="s">
        <v>46</v>
      </c>
      <c r="C4" s="16">
        <v>1022277.5937221637</v>
      </c>
    </row>
    <row r="5" spans="1:3" x14ac:dyDescent="0.2">
      <c r="A5" s="11" t="s">
        <v>4</v>
      </c>
      <c r="B5" t="s">
        <v>47</v>
      </c>
      <c r="C5" s="16">
        <v>528573.30322265625</v>
      </c>
    </row>
    <row r="6" spans="1:3" x14ac:dyDescent="0.2">
      <c r="A6" s="8" t="s">
        <v>5</v>
      </c>
      <c r="B6" t="s">
        <v>48</v>
      </c>
      <c r="C6" s="16">
        <v>22580771.484375004</v>
      </c>
    </row>
    <row r="7" spans="1:3" x14ac:dyDescent="0.2">
      <c r="A7" s="8" t="s">
        <v>6</v>
      </c>
      <c r="B7" t="s">
        <v>49</v>
      </c>
      <c r="C7" s="16">
        <v>805952550</v>
      </c>
    </row>
    <row r="8" spans="1:3" x14ac:dyDescent="0.2">
      <c r="A8" s="8" t="s">
        <v>7</v>
      </c>
      <c r="B8" t="s">
        <v>50</v>
      </c>
      <c r="C8" s="16">
        <v>93837412.5</v>
      </c>
    </row>
    <row r="9" spans="1:3" x14ac:dyDescent="0.2">
      <c r="A9" s="8" t="s">
        <v>8</v>
      </c>
      <c r="B9" t="s">
        <v>51</v>
      </c>
      <c r="C9" s="16">
        <v>177671949.609375</v>
      </c>
    </row>
    <row r="10" spans="1:3" x14ac:dyDescent="0.2">
      <c r="A10" s="8" t="s">
        <v>9</v>
      </c>
      <c r="B10" t="s">
        <v>52</v>
      </c>
      <c r="C10" s="16">
        <v>16932805.957031254</v>
      </c>
    </row>
    <row r="11" spans="1:3" x14ac:dyDescent="0.2">
      <c r="A11" s="8" t="s">
        <v>10</v>
      </c>
      <c r="B11" t="s">
        <v>53</v>
      </c>
      <c r="C11" s="16">
        <v>45200741.015625</v>
      </c>
    </row>
    <row r="12" spans="1:3" x14ac:dyDescent="0.2">
      <c r="A12" s="8" t="s">
        <v>11</v>
      </c>
      <c r="B12" t="s">
        <v>54</v>
      </c>
      <c r="C12" s="16">
        <v>11590348.681640623</v>
      </c>
    </row>
    <row r="13" spans="1:3" x14ac:dyDescent="0.2">
      <c r="A13" s="8" t="s">
        <v>12</v>
      </c>
      <c r="B13" t="s">
        <v>55</v>
      </c>
      <c r="C13" s="16">
        <v>39651060.05859375</v>
      </c>
    </row>
    <row r="14" spans="1:3" x14ac:dyDescent="0.2">
      <c r="A14" s="8" t="s">
        <v>13</v>
      </c>
      <c r="B14" t="s">
        <v>56</v>
      </c>
      <c r="C14" s="16">
        <v>3557266.0766601567</v>
      </c>
    </row>
    <row r="15" spans="1:3" x14ac:dyDescent="0.2">
      <c r="A15" s="8" t="s">
        <v>14</v>
      </c>
      <c r="B15" t="s">
        <v>57</v>
      </c>
      <c r="C15" s="16">
        <v>798160.32714843762</v>
      </c>
    </row>
    <row r="16" spans="1:3" x14ac:dyDescent="0.2">
      <c r="A16" s="8" t="s">
        <v>15</v>
      </c>
      <c r="B16" t="s">
        <v>58</v>
      </c>
      <c r="C16" s="16">
        <v>8610160.25390625</v>
      </c>
    </row>
    <row r="17" spans="1:3" x14ac:dyDescent="0.2">
      <c r="A17" s="8" t="s">
        <v>16</v>
      </c>
      <c r="B17" t="s">
        <v>59</v>
      </c>
      <c r="C17" s="16">
        <v>6287226.5625</v>
      </c>
    </row>
    <row r="18" spans="1:3" x14ac:dyDescent="0.2">
      <c r="A18" s="8" t="s">
        <v>17</v>
      </c>
      <c r="B18" t="s">
        <v>60</v>
      </c>
      <c r="C18" s="16">
        <v>524875771.87500006</v>
      </c>
    </row>
    <row r="19" spans="1:3" x14ac:dyDescent="0.2">
      <c r="A19" s="8" t="s">
        <v>18</v>
      </c>
      <c r="B19" t="s">
        <v>61</v>
      </c>
      <c r="C19" s="16">
        <v>5720335.4736328134</v>
      </c>
    </row>
    <row r="20" spans="1:3" x14ac:dyDescent="0.2">
      <c r="A20" s="8" t="s">
        <v>19</v>
      </c>
      <c r="B20" t="s">
        <v>62</v>
      </c>
      <c r="C20" s="16">
        <v>18054330.175781254</v>
      </c>
    </row>
    <row r="21" spans="1:3" x14ac:dyDescent="0.2">
      <c r="A21" s="8" t="s">
        <v>20</v>
      </c>
      <c r="B21" t="s">
        <v>64</v>
      </c>
      <c r="C21" s="16">
        <v>46875699.609375007</v>
      </c>
    </row>
    <row r="22" spans="1:3" x14ac:dyDescent="0.2">
      <c r="A22" s="8" t="s">
        <v>21</v>
      </c>
      <c r="B22" t="s">
        <v>63</v>
      </c>
      <c r="C22" s="16">
        <v>173301131.25</v>
      </c>
    </row>
    <row r="23" spans="1:3" x14ac:dyDescent="0.2">
      <c r="A23" s="8" t="s">
        <v>22</v>
      </c>
      <c r="B23" t="s">
        <v>65</v>
      </c>
      <c r="C23" s="16">
        <v>51156490.4296875</v>
      </c>
    </row>
    <row r="24" spans="1:3" x14ac:dyDescent="0.2">
      <c r="A24" s="8" t="s">
        <v>23</v>
      </c>
      <c r="B24" t="s">
        <v>66</v>
      </c>
      <c r="C24" s="16">
        <v>2051679.0731148652</v>
      </c>
    </row>
    <row r="25" spans="1:3" x14ac:dyDescent="0.2">
      <c r="A25" s="8" t="s">
        <v>24</v>
      </c>
      <c r="B25" t="s">
        <v>67</v>
      </c>
      <c r="C25" s="16">
        <v>9873029.00390625</v>
      </c>
    </row>
    <row r="26" spans="1:3" x14ac:dyDescent="0.2">
      <c r="A26" s="8" t="s">
        <v>25</v>
      </c>
      <c r="B26" t="s">
        <v>68</v>
      </c>
      <c r="C26" s="16">
        <v>19783138.476562504</v>
      </c>
    </row>
    <row r="27" spans="1:3" x14ac:dyDescent="0.2">
      <c r="A27" s="8" t="s">
        <v>26</v>
      </c>
      <c r="B27" t="s">
        <v>69</v>
      </c>
      <c r="C27" s="16">
        <v>102893842.68241166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Tx Loss Reduction Costs</vt:lpstr>
      <vt:lpstr>Annual Loss Reduction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2023-04-14T00:02:21Z</dcterms:created>
  <dcterms:modified xsi:type="dcterms:W3CDTF">2023-06-12T19:36:13Z</dcterms:modified>
</cp:coreProperties>
</file>