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5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ai/work/sysbenchCloudDB/"/>
    </mc:Choice>
  </mc:AlternateContent>
  <xr:revisionPtr revIDLastSave="0" documentId="13_ncr:1_{741A7E11-DA93-9041-B996-DDD18B866182}" xr6:coauthVersionLast="47" xr6:coauthVersionMax="47" xr10:uidLastSave="{00000000-0000-0000-0000-000000000000}"/>
  <bookViews>
    <workbookView xWindow="1580" yWindow="500" windowWidth="36220" windowHeight="17800" xr2:uid="{45B40411-91F8-0F45-A2C0-032767CB5903}"/>
  </bookViews>
  <sheets>
    <sheet name="agg" sheetId="1" r:id="rId1"/>
    <sheet name="Alibaba" sheetId="8" r:id="rId2"/>
    <sheet name="AWS" sheetId="9" r:id="rId3"/>
    <sheet name="GCP_EP" sheetId="12" r:id="rId4"/>
    <sheet name="GCP_E" sheetId="11" r:id="rId5"/>
    <sheet name="Huawei" sheetId="10" r:id="rId6"/>
    <sheet name="Tencen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D2" i="1"/>
  <c r="C2" i="1"/>
  <c r="B2" i="1"/>
  <c r="F8" i="12"/>
  <c r="F7" i="12"/>
  <c r="F6" i="12"/>
  <c r="F5" i="12"/>
  <c r="F4" i="12"/>
  <c r="F3" i="12"/>
  <c r="F2" i="12"/>
  <c r="F8" i="11"/>
  <c r="F7" i="11"/>
  <c r="F6" i="11"/>
  <c r="F5" i="11"/>
  <c r="F4" i="11"/>
  <c r="F3" i="11"/>
  <c r="F2" i="11"/>
  <c r="D8" i="10"/>
  <c r="D11" i="10" s="1"/>
  <c r="C8" i="10"/>
  <c r="B8" i="10"/>
  <c r="B11" i="10" s="1"/>
  <c r="D7" i="10"/>
  <c r="C7" i="10"/>
  <c r="B7" i="10"/>
  <c r="F7" i="10" s="1"/>
  <c r="D6" i="10"/>
  <c r="D10" i="10" s="1"/>
  <c r="C6" i="10"/>
  <c r="B6" i="10"/>
  <c r="F6" i="10" s="1"/>
  <c r="D5" i="10"/>
  <c r="C5" i="10"/>
  <c r="B5" i="10"/>
  <c r="F5" i="10" s="1"/>
  <c r="D4" i="10"/>
  <c r="C4" i="10"/>
  <c r="B4" i="10"/>
  <c r="F4" i="10" s="1"/>
  <c r="D3" i="10"/>
  <c r="C3" i="10"/>
  <c r="B3" i="10"/>
  <c r="F3" i="10" s="1"/>
  <c r="D2" i="10"/>
  <c r="C2" i="10"/>
  <c r="B2" i="10"/>
  <c r="F2" i="10" s="1"/>
  <c r="P16" i="9"/>
  <c r="N16" i="9"/>
  <c r="P15" i="9"/>
  <c r="N15" i="9"/>
  <c r="F10" i="9"/>
  <c r="E10" i="9"/>
  <c r="D10" i="9"/>
  <c r="C10" i="9"/>
  <c r="B10" i="9"/>
  <c r="E9" i="9"/>
  <c r="D9" i="9"/>
  <c r="C9" i="9"/>
  <c r="B9" i="9"/>
  <c r="F9" i="9" s="1"/>
  <c r="Q8" i="9"/>
  <c r="E8" i="9" s="1"/>
  <c r="F8" i="9"/>
  <c r="D8" i="9"/>
  <c r="C8" i="9"/>
  <c r="B8" i="9"/>
  <c r="F7" i="9"/>
  <c r="E7" i="9"/>
  <c r="D7" i="9"/>
  <c r="C7" i="9"/>
  <c r="B7" i="9"/>
  <c r="E6" i="9"/>
  <c r="D6" i="9"/>
  <c r="C6" i="9"/>
  <c r="B6" i="9"/>
  <c r="F6" i="9" s="1"/>
  <c r="F5" i="9"/>
  <c r="E5" i="9"/>
  <c r="D5" i="9"/>
  <c r="C5" i="9"/>
  <c r="B5" i="9"/>
  <c r="E4" i="9"/>
  <c r="D4" i="9"/>
  <c r="C4" i="9"/>
  <c r="B4" i="9"/>
  <c r="F4" i="9" s="1"/>
  <c r="E3" i="9"/>
  <c r="D3" i="9"/>
  <c r="C3" i="9"/>
  <c r="B3" i="9"/>
  <c r="F3" i="9" s="1"/>
  <c r="F2" i="9"/>
  <c r="E2" i="9"/>
  <c r="D2" i="9"/>
  <c r="C2" i="9"/>
  <c r="B2" i="9"/>
  <c r="F8" i="8"/>
  <c r="F7" i="8"/>
  <c r="F6" i="8"/>
  <c r="F5" i="8"/>
  <c r="F4" i="8"/>
  <c r="F3" i="8"/>
  <c r="F2" i="8"/>
  <c r="C13" i="7"/>
  <c r="B13" i="7"/>
  <c r="F7" i="7" s="1"/>
  <c r="D8" i="7"/>
  <c r="C8" i="7"/>
  <c r="B8" i="7"/>
  <c r="F8" i="7" s="1"/>
  <c r="F6" i="7"/>
  <c r="F5" i="7"/>
  <c r="F4" i="7"/>
  <c r="F3" i="7"/>
  <c r="F2" i="7"/>
  <c r="C42" i="1" a="1"/>
  <c r="G42" i="1" a="1"/>
  <c r="H42" i="1" a="1"/>
  <c r="D42" i="1" a="1"/>
  <c r="E42" i="1" a="1"/>
  <c r="F42" i="1" a="1"/>
  <c r="B42" i="1" a="1"/>
  <c r="C41" i="1" a="1"/>
  <c r="D41" i="1" a="1"/>
  <c r="H41" i="1" a="1"/>
  <c r="E41" i="1" a="1"/>
  <c r="F41" i="1" a="1"/>
  <c r="G41" i="1" a="1"/>
  <c r="B41" i="1" a="1"/>
  <c r="C38" i="1" a="1"/>
  <c r="G38" i="1" a="1"/>
  <c r="H38" i="1" a="1"/>
  <c r="F38" i="1" a="1"/>
  <c r="D38" i="1" a="1"/>
  <c r="E38" i="1" a="1"/>
  <c r="B38" i="1" a="1"/>
  <c r="H39" i="1" a="1"/>
  <c r="H40" i="1" a="1"/>
  <c r="G39" i="1" a="1"/>
  <c r="G40" i="1" a="1"/>
  <c r="F39" i="1" a="1"/>
  <c r="F40" i="1" a="1"/>
  <c r="E39" i="1" a="1"/>
  <c r="E40" i="1" a="1"/>
  <c r="D39" i="1" a="1"/>
  <c r="D40" i="1" a="1"/>
  <c r="C39" i="1" a="1"/>
  <c r="C40" i="1" a="1"/>
  <c r="B39" i="1" a="1"/>
  <c r="B40" i="1" a="1"/>
  <c r="B30" i="1" a="1"/>
  <c r="H51" i="1" a="1"/>
  <c r="D50" i="1" a="1"/>
  <c r="C48" i="1" a="1"/>
  <c r="B50" i="1" a="1"/>
  <c r="B47" i="1" a="1"/>
  <c r="G33" i="1" a="1"/>
  <c r="E32" i="1" a="1"/>
  <c r="F31" i="1" a="1"/>
  <c r="E30" i="1" a="1"/>
  <c r="F10" i="1" a="1"/>
  <c r="G9" i="1" a="1"/>
  <c r="G7" i="1" a="1"/>
  <c r="B10" i="1" a="1"/>
  <c r="F50" i="1" a="1"/>
  <c r="G48" i="1" a="1"/>
  <c r="B49" i="1" a="1"/>
  <c r="C34" i="1" a="1"/>
  <c r="H33" i="1" a="1"/>
  <c r="G32" i="1" a="1"/>
  <c r="B31" i="1" a="1"/>
  <c r="G30" i="1" a="1"/>
  <c r="H7" i="1" a="1"/>
  <c r="H6" i="1" a="1"/>
  <c r="F34" i="1" a="1"/>
  <c r="B6" i="1" a="1"/>
  <c r="D6" i="1" a="1"/>
  <c r="E51" i="1" a="1"/>
  <c r="F51" i="1" a="1"/>
  <c r="C49" i="1" a="1"/>
  <c r="D48" i="1" a="1"/>
  <c r="C47" i="1" a="1"/>
  <c r="D34" i="1" a="1"/>
  <c r="D33" i="1" a="1"/>
  <c r="F32" i="1" a="1"/>
  <c r="B34" i="1" a="1"/>
  <c r="F30" i="1" a="1"/>
  <c r="D10" i="1" a="1"/>
  <c r="G8" i="1" a="1"/>
  <c r="E7" i="1" a="1"/>
  <c r="G6" i="1" a="1"/>
  <c r="D49" i="1" a="1"/>
  <c r="H48" i="1" a="1"/>
  <c r="H47" i="1" a="1"/>
  <c r="H34" i="1" a="1"/>
  <c r="E33" i="1" a="1"/>
  <c r="C31" i="1" a="1"/>
  <c r="B33" i="1" a="1"/>
  <c r="C9" i="1" a="1"/>
  <c r="F7" i="1" a="1"/>
  <c r="D47" i="1" a="1"/>
  <c r="B32" i="1" a="1"/>
  <c r="E8" i="1" a="1"/>
  <c r="G51" i="1" a="1"/>
  <c r="C50" i="1" a="1"/>
  <c r="G50" i="1" a="1"/>
  <c r="G49" i="1" a="1"/>
  <c r="F48" i="1" a="1"/>
  <c r="E47" i="1" a="1"/>
  <c r="E34" i="1" a="1"/>
  <c r="C32" i="1" a="1"/>
  <c r="D31" i="1" a="1"/>
  <c r="C30" i="1" a="1"/>
  <c r="C10" i="1" a="1"/>
  <c r="H9" i="1" a="1"/>
  <c r="F8" i="1" a="1"/>
  <c r="B7" i="1" a="1"/>
  <c r="E6" i="1" a="1"/>
  <c r="H49" i="1" a="1"/>
  <c r="G47" i="1" a="1"/>
  <c r="C33" i="1" a="1"/>
  <c r="G31" i="1" a="1"/>
  <c r="E10" i="1" a="1"/>
  <c r="C7" i="1" a="1"/>
  <c r="H10" i="1" a="1"/>
  <c r="C6" i="1" a="1"/>
  <c r="E49" i="1" a="1"/>
  <c r="F33" i="1" a="1"/>
  <c r="D9" i="1" a="1"/>
  <c r="C51" i="1" a="1"/>
  <c r="H50" i="1" a="1"/>
  <c r="F49" i="1" a="1"/>
  <c r="B48" i="1" a="1"/>
  <c r="F47" i="1" a="1"/>
  <c r="G34" i="1" a="1"/>
  <c r="H32" i="1" a="1"/>
  <c r="E31" i="1" a="1"/>
  <c r="H30" i="1" a="1"/>
  <c r="G10" i="1" a="1"/>
  <c r="E9" i="1" a="1"/>
  <c r="D8" i="1" a="1"/>
  <c r="B9" i="1" a="1"/>
  <c r="F6" i="1" a="1"/>
  <c r="E50" i="1" a="1"/>
  <c r="B51" i="1" a="1"/>
  <c r="D32" i="1" a="1"/>
  <c r="D30" i="1" a="1"/>
  <c r="F9" i="1" a="1"/>
  <c r="B8" i="1" a="1"/>
  <c r="C8" i="1" a="1"/>
  <c r="H8" i="1" a="1"/>
  <c r="E48" i="1" a="1"/>
  <c r="H31" i="1" a="1"/>
  <c r="D7" i="1" a="1"/>
  <c r="D51" i="1" a="1"/>
  <c r="F42" i="1" l="1"/>
  <c r="E42" i="1"/>
  <c r="D42" i="1"/>
  <c r="H42" i="1"/>
  <c r="G42" i="1"/>
  <c r="C42" i="1"/>
  <c r="B42" i="1"/>
  <c r="G41" i="1"/>
  <c r="F41" i="1"/>
  <c r="E41" i="1"/>
  <c r="H41" i="1"/>
  <c r="D41" i="1"/>
  <c r="C41" i="1"/>
  <c r="B41" i="1"/>
  <c r="E38" i="1"/>
  <c r="D38" i="1"/>
  <c r="F38" i="1"/>
  <c r="H38" i="1"/>
  <c r="G38" i="1"/>
  <c r="C38" i="1"/>
  <c r="B38" i="1"/>
  <c r="H40" i="1"/>
  <c r="H39" i="1"/>
  <c r="G40" i="1"/>
  <c r="G39" i="1"/>
  <c r="F40" i="1"/>
  <c r="F39" i="1"/>
  <c r="E40" i="1"/>
  <c r="E39" i="1"/>
  <c r="D40" i="1"/>
  <c r="D39" i="1"/>
  <c r="C40" i="1"/>
  <c r="C39" i="1"/>
  <c r="B40" i="1"/>
  <c r="B39" i="1"/>
  <c r="B30" i="1"/>
  <c r="G51" i="1"/>
  <c r="F51" i="1"/>
  <c r="E51" i="1"/>
  <c r="H51" i="1"/>
  <c r="D51" i="1"/>
  <c r="C51" i="1"/>
  <c r="F50" i="1"/>
  <c r="D50" i="1"/>
  <c r="E50" i="1"/>
  <c r="H50" i="1"/>
  <c r="G50" i="1"/>
  <c r="C50" i="1"/>
  <c r="H49" i="1"/>
  <c r="F49" i="1"/>
  <c r="G49" i="1"/>
  <c r="E49" i="1"/>
  <c r="D49" i="1"/>
  <c r="C49" i="1"/>
  <c r="F48" i="1"/>
  <c r="E48" i="1"/>
  <c r="H48" i="1"/>
  <c r="D48" i="1"/>
  <c r="G48" i="1"/>
  <c r="C48" i="1"/>
  <c r="B49" i="1"/>
  <c r="B50" i="1"/>
  <c r="B51" i="1"/>
  <c r="B48" i="1"/>
  <c r="G47" i="1"/>
  <c r="F47" i="1"/>
  <c r="E47" i="1"/>
  <c r="D47" i="1"/>
  <c r="H47" i="1"/>
  <c r="C47" i="1"/>
  <c r="B47" i="1"/>
  <c r="G34" i="1"/>
  <c r="E34" i="1"/>
  <c r="F34" i="1"/>
  <c r="H34" i="1"/>
  <c r="D34" i="1"/>
  <c r="C34" i="1"/>
  <c r="F33" i="1"/>
  <c r="E33" i="1"/>
  <c r="D33" i="1"/>
  <c r="H33" i="1"/>
  <c r="G33" i="1"/>
  <c r="C33" i="1"/>
  <c r="F32" i="1"/>
  <c r="G32" i="1"/>
  <c r="E32" i="1"/>
  <c r="D32" i="1"/>
  <c r="H32" i="1"/>
  <c r="C32" i="1"/>
  <c r="F31" i="1"/>
  <c r="G31" i="1"/>
  <c r="E31" i="1"/>
  <c r="D31" i="1"/>
  <c r="H31" i="1"/>
  <c r="C31" i="1"/>
  <c r="B32" i="1"/>
  <c r="B33" i="1"/>
  <c r="B34" i="1"/>
  <c r="B31" i="1"/>
  <c r="F30" i="1"/>
  <c r="G30" i="1"/>
  <c r="E30" i="1"/>
  <c r="D30" i="1"/>
  <c r="H30" i="1"/>
  <c r="C30" i="1"/>
  <c r="B6" i="1"/>
  <c r="D10" i="1"/>
  <c r="H10" i="1"/>
  <c r="F10" i="1"/>
  <c r="E10" i="1"/>
  <c r="G10" i="1"/>
  <c r="C10" i="1"/>
  <c r="G9" i="1"/>
  <c r="F9" i="1"/>
  <c r="E9" i="1"/>
  <c r="H9" i="1"/>
  <c r="D9" i="1"/>
  <c r="C9" i="1"/>
  <c r="D8" i="1"/>
  <c r="F8" i="1"/>
  <c r="E8" i="1"/>
  <c r="H8" i="1"/>
  <c r="G8" i="1"/>
  <c r="C8" i="1"/>
  <c r="D7" i="1"/>
  <c r="F7" i="1"/>
  <c r="E7" i="1"/>
  <c r="H7" i="1"/>
  <c r="G7" i="1"/>
  <c r="C7" i="1"/>
  <c r="B10" i="1"/>
  <c r="B8" i="1"/>
  <c r="B9" i="1"/>
  <c r="B7" i="1"/>
  <c r="F6" i="1"/>
  <c r="E6" i="1"/>
  <c r="D6" i="1"/>
  <c r="H6" i="1"/>
  <c r="G6" i="1"/>
  <c r="C6" i="1"/>
  <c r="F8" i="10"/>
  <c r="B10" i="10"/>
  <c r="F9" i="7"/>
  <c r="F10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<sst xmlns="http://schemas.openxmlformats.org/spreadsheetml/2006/main" count="104" uniqueCount="28">
  <si>
    <t>Thread</t>
  </si>
  <si>
    <t>TPS</t>
  </si>
  <si>
    <t>QPS</t>
  </si>
  <si>
    <t>P95 latency (ms)</t>
  </si>
  <si>
    <t>CPU %</t>
  </si>
  <si>
    <t>TPS/m$</t>
  </si>
  <si>
    <t>following month</t>
  </si>
  <si>
    <t>first month</t>
  </si>
  <si>
    <t>monthly</t>
  </si>
  <si>
    <t>run0:</t>
  </si>
  <si>
    <t>run1:</t>
  </si>
  <si>
    <t>run2: 256</t>
  </si>
  <si>
    <t>NaN</t>
  </si>
  <si>
    <t>Alibaba</t>
  </si>
  <si>
    <t>AWS</t>
  </si>
  <si>
    <t>GCP_EP</t>
  </si>
  <si>
    <t>Huawei</t>
  </si>
  <si>
    <t>Tencent</t>
  </si>
  <si>
    <t>Monthly Cost($)</t>
  </si>
  <si>
    <t>Latency P95(ms)</t>
  </si>
  <si>
    <t>Region</t>
  </si>
  <si>
    <t>US (Virginia)</t>
  </si>
  <si>
    <t>us-east-1a (N. Virginia)</t>
  </si>
  <si>
    <t>us-central1-c (Iowa)</t>
  </si>
  <si>
    <t>LA-Mexico City1</t>
  </si>
  <si>
    <t>TPS/Threads</t>
  </si>
  <si>
    <t>HA(Alibaba, Huawei and Tencent) vs. SingleDB(GCP and AWS)</t>
  </si>
  <si>
    <t>All single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</si>
</sst>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4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1"/>
    <xf numFmtId="2" fontId="1" fillId="0" borderId="0" xfId="1" applyNumberFormat="1"/>
    <xf numFmtId="164" fontId="1" fillId="0" borderId="0" xfId="1" applyNumberFormat="1"/>
    <xf numFmtId="165" fontId="1" fillId="0" borderId="0" xfId="1" applyNumberFormat="1"/>
    <xf numFmtId="9" fontId="1" fillId="0" borderId="0" xfId="1" applyNumberFormat="1"/>
    <xf numFmtId="10" fontId="1" fillId="0" borderId="0" xfId="1" applyNumberFormat="1"/>
    <xf numFmtId="164" fontId="0" fillId="0" borderId="0" xfId="2" applyNumberFormat="1" applyFont="1"/>
    <xf numFmtId="2" fontId="0" fillId="0" borderId="0" xfId="0" applyNumberFormat="1">
      <alignment vertical="center"/>
    </xf>
    <xf numFmtId="0" fontId="4" fillId="0" borderId="0" xfId="0" applyFont="1">
      <alignment vertical="center"/>
    </xf>
  </cellXfs>
  <cellStyles count="3">
    <cellStyle name="Normal" xfId="0" builtinId="0"/>
    <cellStyle name="Normal 2" xfId="1" xr:uid="{8E867096-1398-DF4B-A873-12C6CC9CC3E4}"/>
    <cellStyle name="Percent 2" xfId="2" xr:uid="{B29DE8DF-F65D-824C-B4CE-12B8FE7AD0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PG15: Sysbench</a:t>
            </a:r>
            <a:r>
              <a:rPr lang="zh-CN" altLang="en-US" b="1"/>
              <a:t> </a:t>
            </a:r>
            <a:r>
              <a:rPr lang="en-US" altLang="zh-CN" b="1"/>
              <a:t>Read_Write</a:t>
            </a:r>
          </a:p>
          <a:p>
            <a:pPr>
              <a:defRPr/>
            </a:pPr>
            <a:r>
              <a:rPr lang="en-US" altLang="zh-CN" b="1"/>
              <a:t>TPS (higher =</a:t>
            </a:r>
            <a:r>
              <a:rPr lang="en-US" altLang="zh-CN" b="1" baseline="0"/>
              <a:t> better)</a:t>
            </a:r>
            <a:r>
              <a:rPr lang="en-US" altLang="zh-CN" b="1"/>
              <a:t> 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agg!$A$6</c:f>
              <c:strCache>
                <c:ptCount val="1"/>
                <c:pt idx="0">
                  <c:v>Alibaba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DAA-9145-820B-7C46FF3290E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DAA-9145-820B-7C46FF3290E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DAA-9145-820B-7C46FF3290E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DAA-9145-820B-7C46FF3290E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DAA-9145-820B-7C46FF3290E6}"/>
                </c:ext>
              </c:extLst>
            </c:dLbl>
            <c:dLbl>
              <c:idx val="5"/>
              <c:layout>
                <c:manualLayout>
                  <c:x val="-8.4705882352941173E-2"/>
                  <c:y val="-1.6260162601626018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DAA-9145-820B-7C46FF3290E6}"/>
                </c:ext>
              </c:extLst>
            </c:dLbl>
            <c:dLbl>
              <c:idx val="6"/>
              <c:layout>
                <c:manualLayout>
                  <c:x val="-1.2549019607843137E-2"/>
                  <c:y val="-3.7940379403794064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DAA-9145-820B-7C46FF3290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agg!$B$5:$H$5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agg!$B$6:$H$6</c:f>
              <c:numCache>
                <c:formatCode>0.00</c:formatCode>
                <c:ptCount val="7"/>
                <c:pt idx="0">
                  <c:v>212.86</c:v>
                </c:pt>
                <c:pt idx="1">
                  <c:v>437.77</c:v>
                </c:pt>
                <c:pt idx="2">
                  <c:v>869.43</c:v>
                </c:pt>
                <c:pt idx="3">
                  <c:v>1726.85</c:v>
                </c:pt>
                <c:pt idx="4">
                  <c:v>3204.61</c:v>
                </c:pt>
                <c:pt idx="5">
                  <c:v>5440.64</c:v>
                </c:pt>
                <c:pt idx="6">
                  <c:v>5892.5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7-5B45-AB34-7D6ADDB98801}"/>
            </c:ext>
          </c:extLst>
        </c:ser>
        <c:ser>
          <c:idx val="1"/>
          <c:order val="1"/>
          <c:tx>
            <c:strRef>
              <c:f>agg!$A$7</c:f>
              <c:strCache>
                <c:ptCount val="1"/>
                <c:pt idx="0">
                  <c:v>AWS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DAA-9145-820B-7C46FF3290E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DAA-9145-820B-7C46FF3290E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DAA-9145-820B-7C46FF3290E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DAA-9145-820B-7C46FF3290E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DAA-9145-820B-7C46FF3290E6}"/>
                </c:ext>
              </c:extLst>
            </c:dLbl>
            <c:dLbl>
              <c:idx val="6"/>
              <c:layout>
                <c:manualLayout>
                  <c:x val="-1.5686274509803921E-2"/>
                  <c:y val="-2.1680216802168022E-2"/>
                </c:manualLayout>
              </c:layout>
              <c:tx>
                <c:rich>
                  <a:bodyPr/>
                  <a:lstStyle/>
                  <a:p>
                    <a:fld id="{09092631-A003-9342-B41B-BFFCCA71E5F6}" type="SERIESNAME">
                      <a:rPr lang="en-US" sz="1050"/>
                      <a:pPr/>
                      <a:t>[SERIES NAME]</a:t>
                    </a:fld>
                    <a:r>
                      <a:rPr lang="en-US" sz="1050" baseline="0"/>
                      <a:t>, </a:t>
                    </a:r>
                    <a:fld id="{566C6893-6500-564A-84FE-72A74FAA1EA9}" type="VALUE">
                      <a:rPr lang="en-US" sz="1050" baseline="0"/>
                      <a:pPr/>
                      <a:t>[VALUE]</a:t>
                    </a:fld>
                    <a:endParaRPr lang="en-US" sz="1050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CDAA-9145-820B-7C46FF3290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agg!$B$5:$H$5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agg!$B$7:$H$7</c:f>
              <c:numCache>
                <c:formatCode>0.00</c:formatCode>
                <c:ptCount val="7"/>
                <c:pt idx="0">
                  <c:v>244.95499999999998</c:v>
                </c:pt>
                <c:pt idx="1">
                  <c:v>445.22</c:v>
                </c:pt>
                <c:pt idx="2">
                  <c:v>739.99</c:v>
                </c:pt>
                <c:pt idx="3">
                  <c:v>661.48</c:v>
                </c:pt>
                <c:pt idx="4">
                  <c:v>825.0150000000001</c:v>
                </c:pt>
                <c:pt idx="5">
                  <c:v>958.745</c:v>
                </c:pt>
                <c:pt idx="6">
                  <c:v>1396.26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47-5B45-AB34-7D6ADDB98801}"/>
            </c:ext>
          </c:extLst>
        </c:ser>
        <c:ser>
          <c:idx val="2"/>
          <c:order val="2"/>
          <c:tx>
            <c:strRef>
              <c:f>agg!$A$8</c:f>
              <c:strCache>
                <c:ptCount val="1"/>
                <c:pt idx="0">
                  <c:v>GCP_EP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agg!$B$5:$H$5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agg!$B$8:$H$8</c:f>
              <c:numCache>
                <c:formatCode>0.00</c:formatCode>
                <c:ptCount val="7"/>
                <c:pt idx="0">
                  <c:v>240.9</c:v>
                </c:pt>
                <c:pt idx="1">
                  <c:v>508.23</c:v>
                </c:pt>
                <c:pt idx="2">
                  <c:v>935.88</c:v>
                </c:pt>
                <c:pt idx="3">
                  <c:v>1664.64</c:v>
                </c:pt>
                <c:pt idx="4">
                  <c:v>2559.39</c:v>
                </c:pt>
                <c:pt idx="5">
                  <c:v>2910.95</c:v>
                </c:pt>
                <c:pt idx="6">
                  <c:v>2790.33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47-5B45-AB34-7D6ADDB98801}"/>
            </c:ext>
          </c:extLst>
        </c:ser>
        <c:ser>
          <c:idx val="3"/>
          <c:order val="3"/>
          <c:tx>
            <c:strRef>
              <c:f>agg!$A$9</c:f>
              <c:strCache>
                <c:ptCount val="1"/>
                <c:pt idx="0">
                  <c:v>Huawei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agg!$B$5:$H$5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agg!$B$9:$H$9</c:f>
              <c:numCache>
                <c:formatCode>0.00</c:formatCode>
                <c:ptCount val="7"/>
                <c:pt idx="0">
                  <c:v>386.98500000000001</c:v>
                </c:pt>
                <c:pt idx="1">
                  <c:v>793.3</c:v>
                </c:pt>
                <c:pt idx="2">
                  <c:v>1424.76</c:v>
                </c:pt>
                <c:pt idx="3">
                  <c:v>2296.6400000000003</c:v>
                </c:pt>
                <c:pt idx="4">
                  <c:v>3172.38</c:v>
                </c:pt>
                <c:pt idx="5">
                  <c:v>3328.915</c:v>
                </c:pt>
                <c:pt idx="6">
                  <c:v>3388.67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47-5B45-AB34-7D6ADDB98801}"/>
            </c:ext>
          </c:extLst>
        </c:ser>
        <c:ser>
          <c:idx val="4"/>
          <c:order val="4"/>
          <c:tx>
            <c:strRef>
              <c:f>agg!$A$10</c:f>
              <c:strCache>
                <c:ptCount val="1"/>
                <c:pt idx="0">
                  <c:v>Tencent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agg!$B$5:$H$5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agg!$B$10:$H$10</c:f>
              <c:numCache>
                <c:formatCode>0.00</c:formatCode>
                <c:ptCount val="7"/>
                <c:pt idx="0">
                  <c:v>219.97</c:v>
                </c:pt>
                <c:pt idx="1">
                  <c:v>373.31</c:v>
                </c:pt>
                <c:pt idx="2">
                  <c:v>714.87</c:v>
                </c:pt>
                <c:pt idx="3">
                  <c:v>1326.32</c:v>
                </c:pt>
                <c:pt idx="4">
                  <c:v>2127.34</c:v>
                </c:pt>
                <c:pt idx="5">
                  <c:v>2964.04</c:v>
                </c:pt>
                <c:pt idx="6">
                  <c:v>2982.4949999999999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E7-F54F-9B97-CE428B9D7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57840"/>
        <c:axId val="370989184"/>
      </c:lineChart>
      <c:catAx>
        <c:axId val="49557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sysbench</a:t>
                </a:r>
                <a:r>
                  <a:rPr lang="zh-CN" altLang="en-US" b="1"/>
                  <a:t> </a:t>
                </a:r>
                <a:r>
                  <a:rPr lang="en-US" altLang="zh-CN" b="1"/>
                  <a:t>threads</a:t>
                </a:r>
                <a:endParaRPr lang="zh-CN" alt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89184"/>
        <c:crosses val="autoZero"/>
        <c:auto val="1"/>
        <c:lblAlgn val="ctr"/>
        <c:lblOffset val="100"/>
        <c:noMultiLvlLbl val="0"/>
      </c:catAx>
      <c:valAx>
        <c:axId val="37098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sysbench</a:t>
                </a:r>
                <a:r>
                  <a:rPr lang="zh-CN" altLang="en-US" b="1"/>
                  <a:t> </a:t>
                </a:r>
                <a:r>
                  <a:rPr lang="en-US" altLang="zh-CN" b="1"/>
                  <a:t>TPS</a:t>
                </a:r>
                <a:endParaRPr lang="zh-CN" alt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PG15:</a:t>
            </a:r>
            <a:r>
              <a:rPr lang="en-US" altLang="zh-CN" b="1" baseline="0"/>
              <a:t> </a:t>
            </a:r>
            <a:r>
              <a:rPr lang="en-US" altLang="zh-CN" b="1"/>
              <a:t>Sysbench Read_Write</a:t>
            </a:r>
          </a:p>
          <a:p>
            <a:pPr>
              <a:defRPr/>
            </a:pPr>
            <a:r>
              <a:rPr lang="en-US" altLang="zh-CN" b="1"/>
              <a:t>P95 Latency</a:t>
            </a:r>
            <a:r>
              <a:rPr lang="zh-CN" altLang="en-US" b="1"/>
              <a:t> </a:t>
            </a:r>
            <a:endParaRPr lang="en-US" altLang="zh-CN" b="1"/>
          </a:p>
          <a:p>
            <a:pPr>
              <a:defRPr/>
            </a:pPr>
            <a:r>
              <a:rPr lang="en-US" altLang="zh-CN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(lower = better)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agg!$A$47</c:f>
              <c:strCache>
                <c:ptCount val="1"/>
                <c:pt idx="0">
                  <c:v>Alibaba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177-274A-8DC1-F2EA7E521E4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177-274A-8DC1-F2EA7E521E4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177-274A-8DC1-F2EA7E521E4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177-274A-8DC1-F2EA7E521E4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177-274A-8DC1-F2EA7E521E48}"/>
                </c:ext>
              </c:extLst>
            </c:dLbl>
            <c:dLbl>
              <c:idx val="6"/>
              <c:layout>
                <c:manualLayout>
                  <c:x val="-5.9880239520958087E-3"/>
                  <c:y val="-2.1116138763197588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177-274A-8DC1-F2EA7E521E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agg!$B$46:$H$46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agg!$B$47:$H$47</c:f>
              <c:numCache>
                <c:formatCode>0.00</c:formatCode>
                <c:ptCount val="7"/>
                <c:pt idx="0">
                  <c:v>11.45</c:v>
                </c:pt>
                <c:pt idx="1">
                  <c:v>9.91</c:v>
                </c:pt>
                <c:pt idx="2">
                  <c:v>9.91</c:v>
                </c:pt>
                <c:pt idx="3">
                  <c:v>10.09</c:v>
                </c:pt>
                <c:pt idx="4">
                  <c:v>10.84</c:v>
                </c:pt>
                <c:pt idx="5">
                  <c:v>13.22</c:v>
                </c:pt>
                <c:pt idx="6">
                  <c:v>34.950000000000003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BF-C643-B83B-FD71658BB82D}"/>
            </c:ext>
          </c:extLst>
        </c:ser>
        <c:ser>
          <c:idx val="1"/>
          <c:order val="1"/>
          <c:tx>
            <c:strRef>
              <c:f>agg!$A$48</c:f>
              <c:strCache>
                <c:ptCount val="1"/>
                <c:pt idx="0">
                  <c:v>AWS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177-274A-8DC1-F2EA7E521E4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177-274A-8DC1-F2EA7E521E4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177-274A-8DC1-F2EA7E521E4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177-274A-8DC1-F2EA7E521E4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177-274A-8DC1-F2EA7E521E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agg!$B$46:$H$46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agg!$B$48:$H$48</c:f>
              <c:numCache>
                <c:formatCode>0.00</c:formatCode>
                <c:ptCount val="7"/>
                <c:pt idx="0">
                  <c:v>11.96</c:v>
                </c:pt>
                <c:pt idx="1">
                  <c:v>14.215</c:v>
                </c:pt>
                <c:pt idx="2">
                  <c:v>19</c:v>
                </c:pt>
                <c:pt idx="3">
                  <c:v>68.155000000000001</c:v>
                </c:pt>
                <c:pt idx="4">
                  <c:v>79.414999999999992</c:v>
                </c:pt>
                <c:pt idx="5">
                  <c:v>102.15</c:v>
                </c:pt>
                <c:pt idx="6">
                  <c:v>136.17000000000002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BF-C643-B83B-FD71658BB82D}"/>
            </c:ext>
          </c:extLst>
        </c:ser>
        <c:ser>
          <c:idx val="2"/>
          <c:order val="2"/>
          <c:tx>
            <c:strRef>
              <c:f>agg!$A$49</c:f>
              <c:strCache>
                <c:ptCount val="1"/>
                <c:pt idx="0">
                  <c:v>GCP_EP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agg!$B$46:$H$46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agg!$B$49:$H$49</c:f>
              <c:numCache>
                <c:formatCode>0.00</c:formatCode>
                <c:ptCount val="7"/>
                <c:pt idx="0">
                  <c:v>9.91</c:v>
                </c:pt>
                <c:pt idx="1">
                  <c:v>8.9</c:v>
                </c:pt>
                <c:pt idx="2">
                  <c:v>10.09</c:v>
                </c:pt>
                <c:pt idx="3">
                  <c:v>11.87</c:v>
                </c:pt>
                <c:pt idx="4">
                  <c:v>17.95</c:v>
                </c:pt>
                <c:pt idx="5">
                  <c:v>35.590000000000003</c:v>
                </c:pt>
                <c:pt idx="6">
                  <c:v>74.459999999999994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BF-C643-B83B-FD71658BB82D}"/>
            </c:ext>
          </c:extLst>
        </c:ser>
        <c:ser>
          <c:idx val="3"/>
          <c:order val="3"/>
          <c:tx>
            <c:strRef>
              <c:f>agg!$A$50</c:f>
              <c:strCache>
                <c:ptCount val="1"/>
                <c:pt idx="0">
                  <c:v>Huawei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agg!$B$46:$H$46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agg!$B$50:$H$50</c:f>
              <c:numCache>
                <c:formatCode>0.00</c:formatCode>
                <c:ptCount val="7"/>
                <c:pt idx="0">
                  <c:v>7.335</c:v>
                </c:pt>
                <c:pt idx="1">
                  <c:v>7.17</c:v>
                </c:pt>
                <c:pt idx="2">
                  <c:v>8.370000000000001</c:v>
                </c:pt>
                <c:pt idx="3">
                  <c:v>10.4</c:v>
                </c:pt>
                <c:pt idx="4">
                  <c:v>15.695</c:v>
                </c:pt>
                <c:pt idx="5">
                  <c:v>34.335000000000001</c:v>
                </c:pt>
                <c:pt idx="6">
                  <c:v>69.569999999999993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BF-C643-B83B-FD71658BB82D}"/>
            </c:ext>
          </c:extLst>
        </c:ser>
        <c:ser>
          <c:idx val="4"/>
          <c:order val="4"/>
          <c:tx>
            <c:strRef>
              <c:f>agg!$A$51</c:f>
              <c:strCache>
                <c:ptCount val="1"/>
                <c:pt idx="0">
                  <c:v>Tencent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agg!$B$46:$H$46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agg!$B$51:$H$51</c:f>
              <c:numCache>
                <c:formatCode>0.00</c:formatCode>
                <c:ptCount val="7"/>
                <c:pt idx="0">
                  <c:v>10.27</c:v>
                </c:pt>
                <c:pt idx="1">
                  <c:v>12.75</c:v>
                </c:pt>
                <c:pt idx="2">
                  <c:v>13.46</c:v>
                </c:pt>
                <c:pt idx="3">
                  <c:v>18.95</c:v>
                </c:pt>
                <c:pt idx="4">
                  <c:v>29.19</c:v>
                </c:pt>
                <c:pt idx="5">
                  <c:v>44.17</c:v>
                </c:pt>
                <c:pt idx="6">
                  <c:v>80.754999999999995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F9-9046-92FC-6AB5B312A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8531840"/>
        <c:axId val="358466416"/>
      </c:lineChart>
      <c:catAx>
        <c:axId val="35853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sysbench</a:t>
                </a:r>
                <a:r>
                  <a:rPr lang="zh-CN" alt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</a:t>
                </a:r>
                <a:r>
                  <a:rPr lang="en-US" altLang="zh-CN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threads</a:t>
                </a:r>
                <a:endParaRPr lang="zh-CN" altLang="en-US" sz="10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66416"/>
        <c:crosses val="autoZero"/>
        <c:auto val="1"/>
        <c:lblAlgn val="ctr"/>
        <c:lblOffset val="100"/>
        <c:noMultiLvlLbl val="0"/>
      </c:catAx>
      <c:valAx>
        <c:axId val="35846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8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</a:t>
                </a:r>
                <a:r>
                  <a:rPr lang="zh-CN" altLang="en-US" sz="8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（</a:t>
                </a:r>
                <a:r>
                  <a:rPr lang="en-US" altLang="zh-CN" sz="8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ms</a:t>
                </a:r>
                <a:r>
                  <a:rPr lang="zh-CN" altLang="en-US" sz="8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）</a:t>
                </a:r>
                <a:endParaRPr lang="zh-CN" alt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3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PG15: Sysbench Read_Write</a:t>
            </a:r>
          </a:p>
          <a:p>
            <a:pPr>
              <a:defRPr/>
            </a:pPr>
            <a:r>
              <a:rPr lang="en-US" b="1"/>
              <a:t>TPS/m$ = TPS/$database-cost-per-month</a:t>
            </a:r>
          </a:p>
          <a:p>
            <a:pPr>
              <a:defRPr/>
            </a:pPr>
            <a:r>
              <a:rPr lang="en-US" altLang="zh-CN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(higher = better)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agg!$A$30</c:f>
              <c:strCache>
                <c:ptCount val="1"/>
                <c:pt idx="0">
                  <c:v>Alibaba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agg!$F$29:$H$29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agg!$F$30:$H$30</c:f>
              <c:numCache>
                <c:formatCode>0.00</c:formatCode>
                <c:ptCount val="3"/>
                <c:pt idx="0">
                  <c:v>4.2003984638171268</c:v>
                </c:pt>
                <c:pt idx="1">
                  <c:v>7.1312440197659033</c:v>
                </c:pt>
                <c:pt idx="2">
                  <c:v>7.7235132974191609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2B-8046-8E41-3FF40FA7CCC5}"/>
            </c:ext>
          </c:extLst>
        </c:ser>
        <c:ser>
          <c:idx val="2"/>
          <c:order val="1"/>
          <c:tx>
            <c:strRef>
              <c:f>agg!$A$31</c:f>
              <c:strCache>
                <c:ptCount val="1"/>
                <c:pt idx="0">
                  <c:v>AWS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agg!$F$29:$H$29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agg!$F$31:$H$31</c:f>
              <c:numCache>
                <c:formatCode>0.00</c:formatCode>
                <c:ptCount val="3"/>
                <c:pt idx="0">
                  <c:v>1.0985406319489754</c:v>
                </c:pt>
                <c:pt idx="1">
                  <c:v>1.2766075018974448</c:v>
                </c:pt>
                <c:pt idx="2">
                  <c:v>1.8591763092368943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2B-8046-8E41-3FF40FA7CCC5}"/>
            </c:ext>
          </c:extLst>
        </c:ser>
        <c:ser>
          <c:idx val="3"/>
          <c:order val="2"/>
          <c:tx>
            <c:strRef>
              <c:f>agg!$A$32</c:f>
              <c:strCache>
                <c:ptCount val="1"/>
                <c:pt idx="0">
                  <c:v>GCP_EP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agg!$F$29:$H$29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agg!$F$32:$H$32</c:f>
              <c:numCache>
                <c:formatCode>0.00</c:formatCode>
                <c:ptCount val="3"/>
                <c:pt idx="0">
                  <c:v>3.3221573208722739</c:v>
                </c:pt>
                <c:pt idx="1">
                  <c:v>3.7784916926272065</c:v>
                </c:pt>
                <c:pt idx="2">
                  <c:v>3.6219236760124609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2B-8046-8E41-3FF40FA7CCC5}"/>
            </c:ext>
          </c:extLst>
        </c:ser>
        <c:ser>
          <c:idx val="4"/>
          <c:order val="3"/>
          <c:tx>
            <c:strRef>
              <c:f>agg!$A$33</c:f>
              <c:strCache>
                <c:ptCount val="1"/>
                <c:pt idx="0">
                  <c:v>Huawei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agg!$F$29:$H$29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agg!$F$33:$H$33</c:f>
              <c:numCache>
                <c:formatCode>0.00</c:formatCode>
                <c:ptCount val="3"/>
                <c:pt idx="0">
                  <c:v>4.6994044973780111</c:v>
                </c:pt>
                <c:pt idx="1">
                  <c:v>4.9312875892513262</c:v>
                </c:pt>
                <c:pt idx="2">
                  <c:v>5.0198056469054606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2B-8046-8E41-3FF40FA7CCC5}"/>
            </c:ext>
          </c:extLst>
        </c:ser>
        <c:ser>
          <c:idx val="5"/>
          <c:order val="4"/>
          <c:tx>
            <c:strRef>
              <c:f>agg!$A$34</c:f>
              <c:strCache>
                <c:ptCount val="1"/>
                <c:pt idx="0">
                  <c:v>Tencent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agg!$F$29:$H$29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agg!$F$34:$H$34</c:f>
              <c:numCache>
                <c:formatCode>0.00</c:formatCode>
                <c:ptCount val="3"/>
                <c:pt idx="0">
                  <c:v>2.5728196121846487</c:v>
                </c:pt>
                <c:pt idx="1">
                  <c:v>3.5847303408480946</c:v>
                </c:pt>
                <c:pt idx="2">
                  <c:v>3.6070499446457327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2B-8046-8E41-3FF40FA7C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5494383"/>
        <c:axId val="315498591"/>
      </c:barChart>
      <c:catAx>
        <c:axId val="315494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sysbench</a:t>
                </a:r>
                <a:r>
                  <a:rPr lang="en-US" baseline="0"/>
                  <a:t>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98591"/>
        <c:crosses val="autoZero"/>
        <c:auto val="1"/>
        <c:lblAlgn val="ctr"/>
        <c:lblOffset val="100"/>
        <c:noMultiLvlLbl val="0"/>
      </c:catAx>
      <c:valAx>
        <c:axId val="3154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TPS/m$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9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PG15: Sysbench Read_Write</a:t>
            </a:r>
          </a:p>
          <a:p>
            <a:pPr>
              <a:defRPr/>
            </a:pPr>
            <a:r>
              <a:rPr lang="en-US" b="1"/>
              <a:t>TPS/m$ = TPS/$database-cost-per-month</a:t>
            </a:r>
          </a:p>
          <a:p>
            <a:pPr>
              <a:defRPr/>
            </a:pPr>
            <a:r>
              <a:rPr lang="en-US" altLang="zh-CN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(higher = better)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agg!$A$38</c:f>
              <c:strCache>
                <c:ptCount val="1"/>
                <c:pt idx="0">
                  <c:v>Alibaba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agg!$F$37:$H$37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agg!$F$38:$H$38</c:f>
              <c:numCache>
                <c:formatCode>0.00</c:formatCode>
                <c:ptCount val="3"/>
                <c:pt idx="0">
                  <c:v>8.4007969276342536</c:v>
                </c:pt>
                <c:pt idx="1">
                  <c:v>14.262488039531807</c:v>
                </c:pt>
                <c:pt idx="2">
                  <c:v>15.447026594838322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ED-A447-B610-264E1E55A7B1}"/>
            </c:ext>
          </c:extLst>
        </c:ser>
        <c:ser>
          <c:idx val="3"/>
          <c:order val="1"/>
          <c:tx>
            <c:strRef>
              <c:f>agg!$A$39</c:f>
              <c:strCache>
                <c:ptCount val="1"/>
                <c:pt idx="0">
                  <c:v>AWS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agg!$F$37:$H$37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agg!$F$39:$H$39</c:f>
              <c:numCache>
                <c:formatCode>0.00</c:formatCode>
                <c:ptCount val="3"/>
                <c:pt idx="0">
                  <c:v>1.0985406319489754</c:v>
                </c:pt>
                <c:pt idx="1">
                  <c:v>1.2766075018974448</c:v>
                </c:pt>
                <c:pt idx="2">
                  <c:v>1.8591763092368943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ED-A447-B610-264E1E55A7B1}"/>
            </c:ext>
          </c:extLst>
        </c:ser>
        <c:ser>
          <c:idx val="4"/>
          <c:order val="2"/>
          <c:tx>
            <c:strRef>
              <c:f>agg!$A$40</c:f>
              <c:strCache>
                <c:ptCount val="1"/>
                <c:pt idx="0">
                  <c:v>GCP_EP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agg!$F$37:$H$37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agg!$F$40:$H$40</c:f>
              <c:numCache>
                <c:formatCode>0.00</c:formatCode>
                <c:ptCount val="3"/>
                <c:pt idx="0">
                  <c:v>3.3221573208722739</c:v>
                </c:pt>
                <c:pt idx="1">
                  <c:v>3.7784916926272065</c:v>
                </c:pt>
                <c:pt idx="2">
                  <c:v>3.6219236760124609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ED-A447-B610-264E1E55A7B1}"/>
            </c:ext>
          </c:extLst>
        </c:ser>
        <c:ser>
          <c:idx val="5"/>
          <c:order val="3"/>
          <c:tx>
            <c:strRef>
              <c:f>agg!$A$41</c:f>
              <c:strCache>
                <c:ptCount val="1"/>
                <c:pt idx="0">
                  <c:v>Huawei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agg!$F$37:$H$37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agg!$F$41:$H$41</c:f>
              <c:numCache>
                <c:formatCode>0.00</c:formatCode>
                <c:ptCount val="3"/>
                <c:pt idx="0">
                  <c:v>9.3988089947560223</c:v>
                </c:pt>
                <c:pt idx="1">
                  <c:v>9.8625751785026523</c:v>
                </c:pt>
                <c:pt idx="2">
                  <c:v>10.039611293810921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ED-A447-B610-264E1E55A7B1}"/>
            </c:ext>
          </c:extLst>
        </c:ser>
        <c:ser>
          <c:idx val="0"/>
          <c:order val="4"/>
          <c:tx>
            <c:strRef>
              <c:f>agg!$A$42</c:f>
              <c:strCache>
                <c:ptCount val="1"/>
                <c:pt idx="0">
                  <c:v>Tencent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agg!$F$37:$H$37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agg!$F$42:$H$42</c:f>
              <c:numCache>
                <c:formatCode>0.00</c:formatCode>
                <c:ptCount val="3"/>
                <c:pt idx="0">
                  <c:v>5.1456392243692974</c:v>
                </c:pt>
                <c:pt idx="1">
                  <c:v>7.1694606816961892</c:v>
                </c:pt>
                <c:pt idx="2">
                  <c:v>7.2140998892914654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ED-A447-B610-264E1E55A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5494383"/>
        <c:axId val="315498591"/>
      </c:barChart>
      <c:catAx>
        <c:axId val="315494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sysbench</a:t>
                </a:r>
                <a:r>
                  <a:rPr lang="en-US" baseline="0"/>
                  <a:t>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98591"/>
        <c:crosses val="autoZero"/>
        <c:auto val="1"/>
        <c:lblAlgn val="ctr"/>
        <c:lblOffset val="100"/>
        <c:noMultiLvlLbl val="0"/>
      </c:catAx>
      <c:valAx>
        <c:axId val="3154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TPS/m$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9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Sysbench</a:t>
            </a:r>
            <a:r>
              <a:rPr lang="en-US" baseline="0"/>
              <a:t> - Alibaba PG15 - 8C32GB</a:t>
            </a:r>
          </a:p>
          <a:p>
            <a:pPr>
              <a:defRPr/>
            </a:pPr>
            <a:r>
              <a:rPr lang="en-US" baseline="0"/>
              <a:t>TPS - QPS - TPS/m$ </a:t>
            </a:r>
          </a:p>
          <a:p>
            <a:pPr>
              <a:defRPr/>
            </a:pPr>
            <a:r>
              <a:rPr lang="en-US" baseline="0"/>
              <a:t>(higher = better) </a:t>
            </a:r>
            <a:endParaRPr lang="en-US"/>
          </a:p>
        </c:rich>
      </c:tx>
      <c:layout>
        <c:manualLayout>
          <c:xMode val="edge"/>
          <c:yMode val="edge"/>
          <c:x val="0.1364444444444444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Alibaba!$F$1</c:f>
              <c:strCache>
                <c:ptCount val="1"/>
                <c:pt idx="0">
                  <c:v>TPS/m$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Alibaba!$F$2:$F$8</c:f>
              <c:numCache>
                <c:formatCode>0.000</c:formatCode>
                <c:ptCount val="7"/>
                <c:pt idx="0">
                  <c:v>0.27900331616268864</c:v>
                </c:pt>
                <c:pt idx="1">
                  <c:v>0.57380100402396028</c:v>
                </c:pt>
                <c:pt idx="2">
                  <c:v>1.1395934096181826</c:v>
                </c:pt>
                <c:pt idx="3">
                  <c:v>2.2634448769874038</c:v>
                </c:pt>
                <c:pt idx="4">
                  <c:v>4.2003984638171268</c:v>
                </c:pt>
                <c:pt idx="5">
                  <c:v>7.1312440197659033</c:v>
                </c:pt>
                <c:pt idx="6">
                  <c:v>7.7235132974191609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00-EA4A-9574-9A4626C26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2661728"/>
        <c:axId val="664796512"/>
      </c:barChart>
      <c:lineChart>
        <c:grouping val="standard"/>
        <c:varyColors val="0"/>
        <c:ser>
          <c:idx val="1"/>
          <c:order val="0"/>
          <c:tx>
            <c:strRef>
              <c:f>Alibaba!$B$1</c:f>
              <c:strCache>
                <c:ptCount val="1"/>
                <c:pt idx="0">
                  <c:v>TPS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Alibaba!$A$2:$A$8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Alibaba!$B$2:$B$8</c:f>
              <c:numCache>
                <c:formatCode>0.00</c:formatCode>
                <c:ptCount val="7"/>
                <c:pt idx="0">
                  <c:v>212.86</c:v>
                </c:pt>
                <c:pt idx="1">
                  <c:v>437.77</c:v>
                </c:pt>
                <c:pt idx="2">
                  <c:v>869.43</c:v>
                </c:pt>
                <c:pt idx="3">
                  <c:v>1726.85</c:v>
                </c:pt>
                <c:pt idx="4">
                  <c:v>3204.61</c:v>
                </c:pt>
                <c:pt idx="5">
                  <c:v>5440.64</c:v>
                </c:pt>
                <c:pt idx="6">
                  <c:v>5892.5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00-EA4A-9574-9A4626C26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TPS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24807086614173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479651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61728"/>
        <c:crosses val="max"/>
        <c:crossBetween val="between"/>
      </c:valAx>
      <c:catAx>
        <c:axId val="632661728"/>
        <c:scaling>
          <c:orientation val="minMax"/>
        </c:scaling>
        <c:delete val="1"/>
        <c:axPos val="b"/>
        <c:majorTickMark val="out"/>
        <c:minorTickMark val="none"/>
        <c:tickLblPos val="nextTo"/>
        <c:crossAx val="66479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Sysbench - Alibaba PG15 - 8C32GB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P95  - CPU % (lower =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p95 (ms)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Alibaba!$A$2:$A$8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Alibaba!$D$2:$D$8</c:f>
              <c:numCache>
                <c:formatCode>General</c:formatCode>
                <c:ptCount val="7"/>
                <c:pt idx="0">
                  <c:v>11.45</c:v>
                </c:pt>
                <c:pt idx="1">
                  <c:v>9.91</c:v>
                </c:pt>
                <c:pt idx="2">
                  <c:v>9.91</c:v>
                </c:pt>
                <c:pt idx="3">
                  <c:v>10.09</c:v>
                </c:pt>
                <c:pt idx="4">
                  <c:v>10.84</c:v>
                </c:pt>
                <c:pt idx="5">
                  <c:v>13.22</c:v>
                </c:pt>
                <c:pt idx="6">
                  <c:v>34.950000000000003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27-3B45-BC4F-8DEA75AE6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2"/>
        <c:overlap val="13"/>
        <c:axId val="667354928"/>
        <c:axId val="667229232"/>
      </c:barChart>
      <c:lineChart>
        <c:grouping val="standard"/>
        <c:varyColors val="0"/>
        <c:ser>
          <c:idx val="4"/>
          <c:order val="1"/>
          <c:tx>
            <c:strRef>
              <c:f>Alibaba!$E$1</c:f>
              <c:strCache>
                <c:ptCount val="1"/>
                <c:pt idx="0">
                  <c:v>CPU 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Alibaba!$A$2:$A$8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Alibaba!$E$2:$E$8</c:f>
              <c:numCache>
                <c:formatCode>0.0%</c:formatCode>
                <c:ptCount val="7"/>
                <c:pt idx="0">
                  <c:v>0.02</c:v>
                </c:pt>
                <c:pt idx="1">
                  <c:v>0.05</c:v>
                </c:pt>
                <c:pt idx="2">
                  <c:v>0.12</c:v>
                </c:pt>
                <c:pt idx="3">
                  <c:v>0.28000000000000003</c:v>
                </c:pt>
                <c:pt idx="4">
                  <c:v>0.62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27-3B45-BC4F-8DEA75AE6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7229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P95 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54928"/>
        <c:crosses val="max"/>
        <c:crossBetween val="between"/>
      </c:valAx>
      <c:catAx>
        <c:axId val="667354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7229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Sysbench</a:t>
            </a:r>
            <a:r>
              <a:rPr lang="en-US" baseline="0"/>
              <a:t> - AWS PG15 - 8C32GB</a:t>
            </a:r>
          </a:p>
          <a:p>
            <a:pPr>
              <a:defRPr/>
            </a:pPr>
            <a:r>
              <a:rPr lang="en-US" baseline="0"/>
              <a:t>TPS - QPS - TPS/m$ </a:t>
            </a:r>
          </a:p>
          <a:p>
            <a:pPr>
              <a:defRPr/>
            </a:pPr>
            <a:r>
              <a:rPr lang="en-US" baseline="0"/>
              <a:t>(higher = better) </a:t>
            </a:r>
            <a:endParaRPr lang="en-US"/>
          </a:p>
        </c:rich>
      </c:tx>
      <c:layout>
        <c:manualLayout>
          <c:xMode val="edge"/>
          <c:yMode val="edge"/>
          <c:x val="0.1364444444444444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AWS!$F$1</c:f>
              <c:strCache>
                <c:ptCount val="1"/>
                <c:pt idx="0">
                  <c:v>TPS/m$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AWS!$F$2:$F$8</c:f>
              <c:numCache>
                <c:formatCode>0.000</c:formatCode>
                <c:ptCount val="7"/>
                <c:pt idx="0">
                  <c:v>0.32616742786381003</c:v>
                </c:pt>
                <c:pt idx="1">
                  <c:v>0.59282832452297574</c:v>
                </c:pt>
                <c:pt idx="2">
                  <c:v>0.98532642707820139</c:v>
                </c:pt>
                <c:pt idx="3">
                  <c:v>0.88078720656183007</c:v>
                </c:pt>
                <c:pt idx="4">
                  <c:v>1.0985406319489754</c:v>
                </c:pt>
                <c:pt idx="5">
                  <c:v>1.2766075018974448</c:v>
                </c:pt>
                <c:pt idx="6">
                  <c:v>1.8591763092368943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5-BC4A-A744-597370C4C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2661728"/>
        <c:axId val="664796512"/>
      </c:barChart>
      <c:lineChart>
        <c:grouping val="standard"/>
        <c:varyColors val="0"/>
        <c:ser>
          <c:idx val="1"/>
          <c:order val="0"/>
          <c:tx>
            <c:strRef>
              <c:f>AWS!$B$1</c:f>
              <c:strCache>
                <c:ptCount val="1"/>
                <c:pt idx="0">
                  <c:v>TPS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AWS!$A$2:$A$8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AWS!$B$2:$B$8</c:f>
              <c:numCache>
                <c:formatCode>0.00</c:formatCode>
                <c:ptCount val="7"/>
                <c:pt idx="0">
                  <c:v>244.95499999999998</c:v>
                </c:pt>
                <c:pt idx="1">
                  <c:v>445.22</c:v>
                </c:pt>
                <c:pt idx="2">
                  <c:v>739.99</c:v>
                </c:pt>
                <c:pt idx="3">
                  <c:v>661.48</c:v>
                </c:pt>
                <c:pt idx="4">
                  <c:v>825.0150000000001</c:v>
                </c:pt>
                <c:pt idx="5">
                  <c:v>958.745</c:v>
                </c:pt>
                <c:pt idx="6">
                  <c:v>1396.26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5-BC4A-A744-597370C4C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TPS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24807086614173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479651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61728"/>
        <c:crosses val="max"/>
        <c:crossBetween val="between"/>
      </c:valAx>
      <c:catAx>
        <c:axId val="632661728"/>
        <c:scaling>
          <c:orientation val="minMax"/>
        </c:scaling>
        <c:delete val="1"/>
        <c:axPos val="b"/>
        <c:majorTickMark val="out"/>
        <c:minorTickMark val="none"/>
        <c:tickLblPos val="nextTo"/>
        <c:crossAx val="66479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Sysbench - AWS PG15 - 8C32GB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P95  - CPU % (lower =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p95 (ms)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AWS!$A$2:$A$8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AWS!$D$2:$D$8</c:f>
              <c:numCache>
                <c:formatCode>0.00</c:formatCode>
                <c:ptCount val="7"/>
                <c:pt idx="0">
                  <c:v>11.96</c:v>
                </c:pt>
                <c:pt idx="1">
                  <c:v>14.215</c:v>
                </c:pt>
                <c:pt idx="2">
                  <c:v>19</c:v>
                </c:pt>
                <c:pt idx="3">
                  <c:v>68.155000000000001</c:v>
                </c:pt>
                <c:pt idx="4">
                  <c:v>79.414999999999992</c:v>
                </c:pt>
                <c:pt idx="5">
                  <c:v>102.15</c:v>
                </c:pt>
                <c:pt idx="6">
                  <c:v>136.17000000000002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0-9E44-AA4A-1E27B8491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2"/>
        <c:overlap val="13"/>
        <c:axId val="667354928"/>
        <c:axId val="667229232"/>
      </c:barChart>
      <c:lineChart>
        <c:grouping val="standard"/>
        <c:varyColors val="0"/>
        <c:ser>
          <c:idx val="4"/>
          <c:order val="1"/>
          <c:tx>
            <c:strRef>
              <c:f>AWS!$E$1</c:f>
              <c:strCache>
                <c:ptCount val="1"/>
                <c:pt idx="0">
                  <c:v>CPU 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AWS!$A$2:$A$8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AWS!$E$2:$E$8</c:f>
              <c:numCache>
                <c:formatCode>0.0%</c:formatCode>
                <c:ptCount val="7"/>
                <c:pt idx="0">
                  <c:v>0.1</c:v>
                </c:pt>
                <c:pt idx="1">
                  <c:v>0.19500000000000001</c:v>
                </c:pt>
                <c:pt idx="2">
                  <c:v>0.33</c:v>
                </c:pt>
                <c:pt idx="3">
                  <c:v>0.26</c:v>
                </c:pt>
                <c:pt idx="4">
                  <c:v>0.32</c:v>
                </c:pt>
                <c:pt idx="5">
                  <c:v>0.45</c:v>
                </c:pt>
                <c:pt idx="6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E0-9E44-AA4A-1E27B8491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7229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P95 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54928"/>
        <c:crosses val="max"/>
        <c:crossBetween val="between"/>
      </c:valAx>
      <c:catAx>
        <c:axId val="667354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7229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Sysbench</a:t>
            </a:r>
            <a:r>
              <a:rPr lang="en-US" baseline="0"/>
              <a:t> - GCP PG15 - Enterprise </a:t>
            </a:r>
            <a:r>
              <a:rPr lang="en-US" b="1" baseline="0"/>
              <a:t>Plus</a:t>
            </a:r>
            <a:r>
              <a:rPr lang="en-US" baseline="0"/>
              <a:t> 8C64GB</a:t>
            </a:r>
          </a:p>
          <a:p>
            <a:pPr>
              <a:defRPr/>
            </a:pPr>
            <a:r>
              <a:rPr lang="en-US" baseline="0"/>
              <a:t>TPS - QPS - TPS/m$ </a:t>
            </a:r>
          </a:p>
          <a:p>
            <a:pPr>
              <a:defRPr/>
            </a:pPr>
            <a:r>
              <a:rPr lang="en-US" baseline="0"/>
              <a:t>(higher = better) </a:t>
            </a:r>
            <a:endParaRPr lang="en-US"/>
          </a:p>
        </c:rich>
      </c:tx>
      <c:layout>
        <c:manualLayout>
          <c:xMode val="edge"/>
          <c:yMode val="edge"/>
          <c:x val="0.1364444444444444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GCP_EP!$F$1</c:f>
              <c:strCache>
                <c:ptCount val="1"/>
                <c:pt idx="0">
                  <c:v>TPS/m$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GCP_EP!$F$2:$F$8</c:f>
              <c:numCache>
                <c:formatCode>0.000</c:formatCode>
                <c:ptCount val="7"/>
                <c:pt idx="0">
                  <c:v>0.31269470404984423</c:v>
                </c:pt>
                <c:pt idx="1">
                  <c:v>0.65969626168224305</c:v>
                </c:pt>
                <c:pt idx="2">
                  <c:v>1.2147975077881621</c:v>
                </c:pt>
                <c:pt idx="3">
                  <c:v>2.160747663551402</c:v>
                </c:pt>
                <c:pt idx="4">
                  <c:v>3.3221573208722739</c:v>
                </c:pt>
                <c:pt idx="5">
                  <c:v>3.7784916926272065</c:v>
                </c:pt>
                <c:pt idx="6">
                  <c:v>3.6219236760124609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8-4943-BCBA-864901184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2661728"/>
        <c:axId val="664796512"/>
      </c:barChart>
      <c:lineChart>
        <c:grouping val="standard"/>
        <c:varyColors val="0"/>
        <c:ser>
          <c:idx val="1"/>
          <c:order val="0"/>
          <c:tx>
            <c:strRef>
              <c:f>GCP_EP!$B$1</c:f>
              <c:strCache>
                <c:ptCount val="1"/>
                <c:pt idx="0">
                  <c:v>TPS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GCP_EP!$A$2:$A$8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GCP_EP!$B$2:$B$8</c:f>
              <c:numCache>
                <c:formatCode>0.00</c:formatCode>
                <c:ptCount val="7"/>
                <c:pt idx="0">
                  <c:v>240.9</c:v>
                </c:pt>
                <c:pt idx="1">
                  <c:v>508.23</c:v>
                </c:pt>
                <c:pt idx="2">
                  <c:v>935.88</c:v>
                </c:pt>
                <c:pt idx="3">
                  <c:v>1664.64</c:v>
                </c:pt>
                <c:pt idx="4">
                  <c:v>2559.39</c:v>
                </c:pt>
                <c:pt idx="5">
                  <c:v>2910.95</c:v>
                </c:pt>
                <c:pt idx="6">
                  <c:v>2790.33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48-4943-BCBA-864901184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TPS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24807086614173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479651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61728"/>
        <c:crosses val="max"/>
        <c:crossBetween val="between"/>
      </c:valAx>
      <c:catAx>
        <c:axId val="632661728"/>
        <c:scaling>
          <c:orientation val="minMax"/>
        </c:scaling>
        <c:delete val="1"/>
        <c:axPos val="b"/>
        <c:majorTickMark val="out"/>
        <c:minorTickMark val="none"/>
        <c:tickLblPos val="nextTo"/>
        <c:crossAx val="66479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Sysbench - GCP PG15 - Enterprise </a:t>
            </a: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Plus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8C64GB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P95  - CPU % (lower =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p95 (ms)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GCP_EP!$A$2:$A$8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GCP_EP!$D$2:$D$8</c:f>
              <c:numCache>
                <c:formatCode>General</c:formatCode>
                <c:ptCount val="7"/>
                <c:pt idx="0">
                  <c:v>9.91</c:v>
                </c:pt>
                <c:pt idx="1">
                  <c:v>8.9</c:v>
                </c:pt>
                <c:pt idx="2">
                  <c:v>10.09</c:v>
                </c:pt>
                <c:pt idx="3">
                  <c:v>11.87</c:v>
                </c:pt>
                <c:pt idx="4">
                  <c:v>17.95</c:v>
                </c:pt>
                <c:pt idx="5">
                  <c:v>35.590000000000003</c:v>
                </c:pt>
                <c:pt idx="6">
                  <c:v>74.459999999999994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05-D34D-874C-3FFB745CB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2"/>
        <c:overlap val="13"/>
        <c:axId val="667354928"/>
        <c:axId val="667229232"/>
      </c:barChart>
      <c:lineChart>
        <c:grouping val="standard"/>
        <c:varyColors val="0"/>
        <c:ser>
          <c:idx val="4"/>
          <c:order val="1"/>
          <c:tx>
            <c:strRef>
              <c:f>GCP_EP!$E$1</c:f>
              <c:strCache>
                <c:ptCount val="1"/>
                <c:pt idx="0">
                  <c:v>CPU 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GCP_EP!$A$2:$A$8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GCP_EP!$E$2:$E$8</c:f>
              <c:numCache>
                <c:formatCode>0.0%</c:formatCode>
                <c:ptCount val="7"/>
                <c:pt idx="0">
                  <c:v>7.0000000000000007E-2</c:v>
                </c:pt>
                <c:pt idx="1">
                  <c:v>0.13500000000000001</c:v>
                </c:pt>
                <c:pt idx="2">
                  <c:v>0.29499999999999998</c:v>
                </c:pt>
                <c:pt idx="3">
                  <c:v>0.55000000000000004</c:v>
                </c:pt>
                <c:pt idx="4">
                  <c:v>0.84</c:v>
                </c:pt>
                <c:pt idx="5">
                  <c:v>0.96499999999999997</c:v>
                </c:pt>
                <c:pt idx="6">
                  <c:v>0.98899999999999999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05-D34D-874C-3FFB745CB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7229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P95 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54928"/>
        <c:crosses val="max"/>
        <c:crossBetween val="between"/>
      </c:valAx>
      <c:catAx>
        <c:axId val="667354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7229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Sysbench</a:t>
            </a:r>
            <a:r>
              <a:rPr lang="en-US" baseline="0"/>
              <a:t> - GCP PG15 - Enterprise 8C32GB</a:t>
            </a:r>
          </a:p>
          <a:p>
            <a:pPr>
              <a:defRPr/>
            </a:pPr>
            <a:r>
              <a:rPr lang="en-US" baseline="0"/>
              <a:t>TPS - QPS - TPS/m$ </a:t>
            </a:r>
          </a:p>
          <a:p>
            <a:pPr>
              <a:defRPr/>
            </a:pPr>
            <a:r>
              <a:rPr lang="en-US" baseline="0"/>
              <a:t>(higher = better) </a:t>
            </a:r>
            <a:endParaRPr lang="en-US"/>
          </a:p>
        </c:rich>
      </c:tx>
      <c:layout>
        <c:manualLayout>
          <c:xMode val="edge"/>
          <c:yMode val="edge"/>
          <c:x val="0.1364444444444444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GCP_E!$F$1</c:f>
              <c:strCache>
                <c:ptCount val="1"/>
                <c:pt idx="0">
                  <c:v>TPS/m$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GCP_E!$F$2:$F$8</c:f>
              <c:numCache>
                <c:formatCode>0.000</c:formatCode>
                <c:ptCount val="7"/>
                <c:pt idx="0">
                  <c:v>0.32201730418943536</c:v>
                </c:pt>
                <c:pt idx="1">
                  <c:v>0.64988615664845173</c:v>
                </c:pt>
                <c:pt idx="2">
                  <c:v>1.1866347905282331</c:v>
                </c:pt>
                <c:pt idx="3">
                  <c:v>1.9850409836065575</c:v>
                </c:pt>
                <c:pt idx="4">
                  <c:v>2.945491803278689</c:v>
                </c:pt>
                <c:pt idx="5">
                  <c:v>3.286111111111111</c:v>
                </c:pt>
                <c:pt idx="6">
                  <c:v>3.1898907103825138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5-5B46-B86A-179235736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2661728"/>
        <c:axId val="664796512"/>
      </c:barChart>
      <c:lineChart>
        <c:grouping val="standard"/>
        <c:varyColors val="0"/>
        <c:ser>
          <c:idx val="1"/>
          <c:order val="0"/>
          <c:tx>
            <c:strRef>
              <c:f>GCP_E!$B$1</c:f>
              <c:strCache>
                <c:ptCount val="1"/>
                <c:pt idx="0">
                  <c:v>TPS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GCP_E!$A$2:$A$8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GCP_E!$B$2:$B$8</c:f>
              <c:numCache>
                <c:formatCode>General</c:formatCode>
                <c:ptCount val="7"/>
                <c:pt idx="0">
                  <c:v>141.43</c:v>
                </c:pt>
                <c:pt idx="1">
                  <c:v>285.43</c:v>
                </c:pt>
                <c:pt idx="2">
                  <c:v>521.16999999999996</c:v>
                </c:pt>
                <c:pt idx="3">
                  <c:v>871.83</c:v>
                </c:pt>
                <c:pt idx="4">
                  <c:v>1293.6600000000001</c:v>
                </c:pt>
                <c:pt idx="5">
                  <c:v>1443.26</c:v>
                </c:pt>
                <c:pt idx="6">
                  <c:v>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A5-5B46-B86A-179235736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TPS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24807086614173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479651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61728"/>
        <c:crosses val="max"/>
        <c:crossBetween val="between"/>
      </c:valAx>
      <c:catAx>
        <c:axId val="632661728"/>
        <c:scaling>
          <c:orientation val="minMax"/>
        </c:scaling>
        <c:delete val="1"/>
        <c:axPos val="b"/>
        <c:majorTickMark val="out"/>
        <c:minorTickMark val="none"/>
        <c:tickLblPos val="nextTo"/>
        <c:crossAx val="66479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Sysbench - GCP PG15 - Enterprise 8C32GB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P95  - CPU % (lower =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p95 (ms)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GCP_E!$A$2:$A$8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GCP_E!$D$2:$D$8</c:f>
              <c:numCache>
                <c:formatCode>General</c:formatCode>
                <c:ptCount val="7"/>
                <c:pt idx="0">
                  <c:v>16.71</c:v>
                </c:pt>
                <c:pt idx="1">
                  <c:v>16.71</c:v>
                </c:pt>
                <c:pt idx="2">
                  <c:v>19.649999999999999</c:v>
                </c:pt>
                <c:pt idx="3">
                  <c:v>24.83</c:v>
                </c:pt>
                <c:pt idx="4">
                  <c:v>36.89</c:v>
                </c:pt>
                <c:pt idx="5">
                  <c:v>81.48</c:v>
                </c:pt>
                <c:pt idx="6">
                  <c:v>173.58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D-FB47-A5C0-6604A2C80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2"/>
        <c:overlap val="13"/>
        <c:axId val="667354928"/>
        <c:axId val="667229232"/>
      </c:barChart>
      <c:lineChart>
        <c:grouping val="standard"/>
        <c:varyColors val="0"/>
        <c:ser>
          <c:idx val="4"/>
          <c:order val="1"/>
          <c:tx>
            <c:strRef>
              <c:f>GCP_E!$E$1</c:f>
              <c:strCache>
                <c:ptCount val="1"/>
                <c:pt idx="0">
                  <c:v>CPU 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GCP_E!$A$2:$A$8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GCP_E!$E$2:$E$8</c:f>
              <c:numCache>
                <c:formatCode>0.00%</c:formatCode>
                <c:ptCount val="7"/>
                <c:pt idx="0" formatCode="0%">
                  <c:v>0.09</c:v>
                </c:pt>
                <c:pt idx="1">
                  <c:v>0.16500000000000001</c:v>
                </c:pt>
                <c:pt idx="2" formatCode="0%">
                  <c:v>0.31</c:v>
                </c:pt>
                <c:pt idx="3">
                  <c:v>0.53500000000000003</c:v>
                </c:pt>
                <c:pt idx="4">
                  <c:v>0.82499999999999996</c:v>
                </c:pt>
                <c:pt idx="5" formatCode="0%">
                  <c:v>0.93</c:v>
                </c:pt>
                <c:pt idx="6" formatCode="0%">
                  <c:v>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6D-FB47-A5C0-6604A2C80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7229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P95 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54928"/>
        <c:crosses val="max"/>
        <c:crossBetween val="between"/>
      </c:valAx>
      <c:catAx>
        <c:axId val="667354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7229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Sysbench</a:t>
            </a:r>
            <a:r>
              <a:rPr lang="en-US" baseline="0"/>
              <a:t> - Huawei PG15 - 8C32GB</a:t>
            </a:r>
          </a:p>
          <a:p>
            <a:pPr>
              <a:defRPr/>
            </a:pPr>
            <a:r>
              <a:rPr lang="en-US" baseline="0"/>
              <a:t>TPS - QPS - TPS/m$ </a:t>
            </a:r>
          </a:p>
          <a:p>
            <a:pPr>
              <a:defRPr/>
            </a:pPr>
            <a:r>
              <a:rPr lang="en-US" baseline="0"/>
              <a:t>(higher = better) </a:t>
            </a:r>
            <a:endParaRPr lang="en-US"/>
          </a:p>
        </c:rich>
      </c:tx>
      <c:layout>
        <c:manualLayout>
          <c:xMode val="edge"/>
          <c:yMode val="edge"/>
          <c:x val="0.29330716013439501"/>
          <c:y val="3.40184580177955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Huawei!$F$1</c:f>
              <c:strCache>
                <c:ptCount val="1"/>
                <c:pt idx="0">
                  <c:v>TPS/m$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Huawei!$F$2:$F$8</c:f>
              <c:numCache>
                <c:formatCode>0.000</c:formatCode>
                <c:ptCount val="7"/>
                <c:pt idx="0">
                  <c:v>0.5732601546529198</c:v>
                </c:pt>
                <c:pt idx="1">
                  <c:v>1.175154801054721</c:v>
                </c:pt>
                <c:pt idx="2">
                  <c:v>2.1105679495155987</c:v>
                </c:pt>
                <c:pt idx="3">
                  <c:v>3.4021272183213354</c:v>
                </c:pt>
                <c:pt idx="4">
                  <c:v>4.6994044973780111</c:v>
                </c:pt>
                <c:pt idx="5">
                  <c:v>4.9312875892513262</c:v>
                </c:pt>
                <c:pt idx="6">
                  <c:v>5.0198056469054606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5C-9C45-8D62-443FB1347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2661728"/>
        <c:axId val="664796512"/>
      </c:barChart>
      <c:lineChart>
        <c:grouping val="standard"/>
        <c:varyColors val="0"/>
        <c:ser>
          <c:idx val="1"/>
          <c:order val="0"/>
          <c:tx>
            <c:strRef>
              <c:f>Huawei!$B$1</c:f>
              <c:strCache>
                <c:ptCount val="1"/>
                <c:pt idx="0">
                  <c:v>TPS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Huawei!$A$2:$A$8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Huawei!$B$2:$B$8</c:f>
              <c:numCache>
                <c:formatCode>0.00</c:formatCode>
                <c:ptCount val="7"/>
                <c:pt idx="0">
                  <c:v>386.98500000000001</c:v>
                </c:pt>
                <c:pt idx="1">
                  <c:v>793.3</c:v>
                </c:pt>
                <c:pt idx="2">
                  <c:v>1424.76</c:v>
                </c:pt>
                <c:pt idx="3">
                  <c:v>2296.6400000000003</c:v>
                </c:pt>
                <c:pt idx="4">
                  <c:v>3172.38</c:v>
                </c:pt>
                <c:pt idx="5">
                  <c:v>3328.915</c:v>
                </c:pt>
                <c:pt idx="6">
                  <c:v>3388.67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5C-9C45-8D62-443FB1347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TPS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24807086614173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479651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61728"/>
        <c:crosses val="max"/>
        <c:crossBetween val="between"/>
      </c:valAx>
      <c:catAx>
        <c:axId val="632661728"/>
        <c:scaling>
          <c:orientation val="minMax"/>
        </c:scaling>
        <c:delete val="1"/>
        <c:axPos val="b"/>
        <c:majorTickMark val="out"/>
        <c:minorTickMark val="none"/>
        <c:tickLblPos val="nextTo"/>
        <c:crossAx val="66479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Sysbench - Huawei PG15 - 8C32GB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P95  - CPU % 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(lower =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p95 (ms)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Huawei!$A$2:$A$8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Huawei!$D$2:$D$8</c:f>
              <c:numCache>
                <c:formatCode>0.00</c:formatCode>
                <c:ptCount val="7"/>
                <c:pt idx="0">
                  <c:v>7.335</c:v>
                </c:pt>
                <c:pt idx="1">
                  <c:v>7.17</c:v>
                </c:pt>
                <c:pt idx="2">
                  <c:v>8.370000000000001</c:v>
                </c:pt>
                <c:pt idx="3">
                  <c:v>10.4</c:v>
                </c:pt>
                <c:pt idx="4">
                  <c:v>15.695</c:v>
                </c:pt>
                <c:pt idx="5">
                  <c:v>34.335000000000001</c:v>
                </c:pt>
                <c:pt idx="6">
                  <c:v>69.569999999999993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9-7743-BF6A-EC677CE15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2"/>
        <c:overlap val="13"/>
        <c:axId val="632598128"/>
        <c:axId val="1255685039"/>
      </c:bar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Sysbench</a:t>
            </a:r>
            <a:r>
              <a:rPr lang="en-US" baseline="0"/>
              <a:t> - Tencent PG15 - 8C32GB</a:t>
            </a:r>
          </a:p>
          <a:p>
            <a:pPr>
              <a:defRPr/>
            </a:pPr>
            <a:r>
              <a:rPr lang="en-US" baseline="0"/>
              <a:t>TPS - QPS - TPS/m$ </a:t>
            </a:r>
          </a:p>
          <a:p>
            <a:pPr>
              <a:defRPr/>
            </a:pPr>
            <a:r>
              <a:rPr lang="en-US" baseline="0"/>
              <a:t>(higher = better) </a:t>
            </a:r>
            <a:endParaRPr lang="en-US"/>
          </a:p>
        </c:rich>
      </c:tx>
      <c:layout>
        <c:manualLayout>
          <c:xMode val="edge"/>
          <c:yMode val="edge"/>
          <c:x val="0.1364444444444444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Tencent!$F$1</c:f>
              <c:strCache>
                <c:ptCount val="1"/>
                <c:pt idx="0">
                  <c:v>TPS/m$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Tencent!$F$2:$F$8</c:f>
              <c:numCache>
                <c:formatCode>0.000</c:formatCode>
                <c:ptCount val="7"/>
                <c:pt idx="0">
                  <c:v>0.26603322933440687</c:v>
                </c:pt>
                <c:pt idx="1">
                  <c:v>0.45148367887815355</c:v>
                </c:pt>
                <c:pt idx="2">
                  <c:v>0.86456868961352662</c:v>
                </c:pt>
                <c:pt idx="3">
                  <c:v>1.6040605206655931</c:v>
                </c:pt>
                <c:pt idx="4">
                  <c:v>2.5728196121846487</c:v>
                </c:pt>
                <c:pt idx="5">
                  <c:v>3.5847303408480946</c:v>
                </c:pt>
                <c:pt idx="6">
                  <c:v>3.6070499446457327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14-0149-A9FA-4FEA8CECB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2661728"/>
        <c:axId val="664796512"/>
      </c:barChart>
      <c:lineChart>
        <c:grouping val="standard"/>
        <c:varyColors val="0"/>
        <c:ser>
          <c:idx val="1"/>
          <c:order val="0"/>
          <c:tx>
            <c:strRef>
              <c:f>Tencent!$B$1</c:f>
              <c:strCache>
                <c:ptCount val="1"/>
                <c:pt idx="0">
                  <c:v>TPS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Tencent!$A$2:$A$8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Tencent!$B$2:$B$8</c:f>
              <c:numCache>
                <c:formatCode>0.00</c:formatCode>
                <c:ptCount val="7"/>
                <c:pt idx="0">
                  <c:v>219.97</c:v>
                </c:pt>
                <c:pt idx="1">
                  <c:v>373.31</c:v>
                </c:pt>
                <c:pt idx="2">
                  <c:v>714.87</c:v>
                </c:pt>
                <c:pt idx="3">
                  <c:v>1326.32</c:v>
                </c:pt>
                <c:pt idx="4">
                  <c:v>2127.34</c:v>
                </c:pt>
                <c:pt idx="5">
                  <c:v>2964.04</c:v>
                </c:pt>
                <c:pt idx="6">
                  <c:v>2982.4949999999999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14-0149-A9FA-4FEA8CECB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TPS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24807086614173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479651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61728"/>
        <c:crosses val="max"/>
        <c:crossBetween val="between"/>
      </c:valAx>
      <c:catAx>
        <c:axId val="632661728"/>
        <c:scaling>
          <c:orientation val="minMax"/>
        </c:scaling>
        <c:delete val="1"/>
        <c:axPos val="b"/>
        <c:majorTickMark val="out"/>
        <c:minorTickMark val="none"/>
        <c:tickLblPos val="nextTo"/>
        <c:crossAx val="66479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Sysbench - Tencent PG15 - 8C32GB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P95  - CPU % (lower =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p95 (ms)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Tencent!$A$2:$A$8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Tencent!$D$2:$D$8</c:f>
              <c:numCache>
                <c:formatCode>General</c:formatCode>
                <c:ptCount val="7"/>
                <c:pt idx="0">
                  <c:v>10.27</c:v>
                </c:pt>
                <c:pt idx="1">
                  <c:v>12.75</c:v>
                </c:pt>
                <c:pt idx="2">
                  <c:v>13.46</c:v>
                </c:pt>
                <c:pt idx="3">
                  <c:v>18.95</c:v>
                </c:pt>
                <c:pt idx="4">
                  <c:v>29.19</c:v>
                </c:pt>
                <c:pt idx="5">
                  <c:v>44.17</c:v>
                </c:pt>
                <c:pt idx="6">
                  <c:v>80.754999999999995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4-AF48-9171-1A38B53F3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2"/>
        <c:overlap val="13"/>
        <c:axId val="667354928"/>
        <c:axId val="667229232"/>
      </c:barChart>
      <c:lineChart>
        <c:grouping val="standard"/>
        <c:varyColors val="0"/>
        <c:ser>
          <c:idx val="4"/>
          <c:order val="1"/>
          <c:tx>
            <c:strRef>
              <c:f>Tencent!$E$1</c:f>
              <c:strCache>
                <c:ptCount val="1"/>
                <c:pt idx="0">
                  <c:v>CPU 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Tencent!$A$2:$A$8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Tencent!$E$2:$E$8</c:f>
              <c:numCache>
                <c:formatCode>0.0%</c:formatCode>
                <c:ptCount val="7"/>
                <c:pt idx="0">
                  <c:v>0.03</c:v>
                </c:pt>
                <c:pt idx="1">
                  <c:v>0.06</c:v>
                </c:pt>
                <c:pt idx="2">
                  <c:v>0.12</c:v>
                </c:pt>
                <c:pt idx="3">
                  <c:v>0.255</c:v>
                </c:pt>
                <c:pt idx="4">
                  <c:v>0.45</c:v>
                </c:pt>
                <c:pt idx="5">
                  <c:v>0.69</c:v>
                </c:pt>
                <c:pt idx="6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C4-AF48-9171-1A38B53F3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7229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P95 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54928"/>
        <c:crosses val="max"/>
        <c:crossBetween val="between"/>
      </c:valAx>
      <c:catAx>
        <c:axId val="667354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7229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0</xdr:row>
      <xdr:rowOff>25400</xdr:rowOff>
    </xdr:from>
    <xdr:to>
      <xdr:col>17</xdr:col>
      <xdr:colOff>12700</xdr:colOff>
      <xdr:row>20</xdr:row>
      <xdr:rowOff>25400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0EC7694-23C9-3FE0-E01A-D92B7424B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41</xdr:row>
      <xdr:rowOff>6350</xdr:rowOff>
    </xdr:from>
    <xdr:to>
      <xdr:col>17</xdr:col>
      <xdr:colOff>0</xdr:colOff>
      <xdr:row>62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EC0ACEC-52E8-EE51-05E4-120D05A13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21</xdr:row>
      <xdr:rowOff>0</xdr:rowOff>
    </xdr:from>
    <xdr:to>
      <xdr:col>16</xdr:col>
      <xdr:colOff>800100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4C1AA7-CA2C-8998-88B7-CD9F928E2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165100</xdr:colOff>
      <xdr:row>21</xdr:row>
      <xdr:rowOff>0</xdr:rowOff>
    </xdr:from>
    <xdr:to>
      <xdr:col>25</xdr:col>
      <xdr:colOff>139700</xdr:colOff>
      <xdr:row>40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8C73FE-43C6-EF45-91DA-27C3A7571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0.72973</cdr:x>
      <cdr:y>0.02778</cdr:y>
    </cdr:from>
    <cdr:to>
      <cdr:x>1</cdr:x>
      <cdr:y>0.12153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5854147-EF90-82A1-14B6-6E74DAF1258B}"/>
            </a:ext>
          </a:extLst>
        </cdr:cNvPr>
        <cdr:cNvSpPr txBox="1"/>
      </cdr:nvSpPr>
      <cdr:spPr>
        <a:xfrm xmlns:a="http://schemas.openxmlformats.org/drawingml/2006/main">
          <a:off x="4800600" y="101600"/>
          <a:ext cx="17780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 baseline="0">
              <a:solidFill>
                <a:srgbClr val="FF0000"/>
              </a:solidFill>
            </a:rPr>
            <a:t>HA: Ali, Huawei, Tencent</a:t>
          </a:r>
        </a:p>
        <a:p xmlns:a="http://schemas.openxmlformats.org/drawingml/2006/main">
          <a:r>
            <a:rPr lang="en-US" sz="1100" b="1" baseline="0">
              <a:solidFill>
                <a:srgbClr val="FF0000"/>
              </a:solidFill>
            </a:rPr>
            <a:t>Single DB: AWS GCP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0.7722</cdr:x>
      <cdr:y>0.07986</cdr:y>
    </cdr:from>
    <cdr:to>
      <cdr:x>1</cdr:x>
      <cdr:y>0.17361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22345BF-7695-373F-4792-B761DA04FAD7}"/>
            </a:ext>
          </a:extLst>
        </cdr:cNvPr>
        <cdr:cNvSpPr txBox="1"/>
      </cdr:nvSpPr>
      <cdr:spPr>
        <a:xfrm xmlns:a="http://schemas.openxmlformats.org/drawingml/2006/main">
          <a:off x="5080000" y="292100"/>
          <a:ext cx="1498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baseline="0">
              <a:solidFill>
                <a:srgbClr val="FF0000"/>
              </a:solidFill>
            </a:rPr>
            <a:t>Single DB setup 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13</xdr:row>
      <xdr:rowOff>69850</xdr:rowOff>
    </xdr:from>
    <xdr:to>
      <xdr:col>7</xdr:col>
      <xdr:colOff>444500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776CD0-EFD7-F941-880C-20F4206C3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558800</xdr:colOff>
      <xdr:row>30</xdr:row>
      <xdr:rowOff>25400</xdr:rowOff>
    </xdr:from>
    <xdr:to>
      <xdr:col>7</xdr:col>
      <xdr:colOff>457200</xdr:colOff>
      <xdr:row>46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291AC6-563F-DC4D-96DD-426B41F62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0.65569</cdr:x>
      <cdr:y>0.17018</cdr:y>
    </cdr:from>
    <cdr:to>
      <cdr:x>0.98087</cdr:x>
      <cdr:y>0.25048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C79AB19-E5B3-5073-FC7E-DA6AB3D5C604}"/>
            </a:ext>
          </a:extLst>
        </cdr:cNvPr>
        <cdr:cNvSpPr txBox="1"/>
      </cdr:nvSpPr>
      <cdr:spPr>
        <a:xfrm xmlns:a="http://schemas.openxmlformats.org/drawingml/2006/main">
          <a:off x="3917960" y="565162"/>
          <a:ext cx="1943090" cy="2666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TPS/m$ = TPS/$monthcost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13</xdr:row>
      <xdr:rowOff>69850</xdr:rowOff>
    </xdr:from>
    <xdr:to>
      <xdr:col>8</xdr:col>
      <xdr:colOff>444500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6541E9-F3F8-5949-B179-A004F9571C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558800</xdr:colOff>
      <xdr:row>30</xdr:row>
      <xdr:rowOff>25400</xdr:rowOff>
    </xdr:from>
    <xdr:to>
      <xdr:col>8</xdr:col>
      <xdr:colOff>457200</xdr:colOff>
      <xdr:row>46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44782D-387A-704F-BE3B-D522F9F17F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0.65569</cdr:x>
      <cdr:y>0.17018</cdr:y>
    </cdr:from>
    <cdr:to>
      <cdr:x>0.98087</cdr:x>
      <cdr:y>0.25048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C79AB19-E5B3-5073-FC7E-DA6AB3D5C604}"/>
            </a:ext>
          </a:extLst>
        </cdr:cNvPr>
        <cdr:cNvSpPr txBox="1"/>
      </cdr:nvSpPr>
      <cdr:spPr>
        <a:xfrm xmlns:a="http://schemas.openxmlformats.org/drawingml/2006/main">
          <a:off x="3917960" y="565162"/>
          <a:ext cx="1943090" cy="2666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TPS/m$ = TPS/$monthcost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13</xdr:row>
      <xdr:rowOff>69850</xdr:rowOff>
    </xdr:from>
    <xdr:to>
      <xdr:col>7</xdr:col>
      <xdr:colOff>444500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280DC3-C30F-8D4C-B850-315D824A66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596900</xdr:colOff>
      <xdr:row>30</xdr:row>
      <xdr:rowOff>38100</xdr:rowOff>
    </xdr:from>
    <xdr:to>
      <xdr:col>7</xdr:col>
      <xdr:colOff>419100</xdr:colOff>
      <xdr:row>46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3412B5-7592-C346-AD80-DBCD782C8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0.68544</cdr:x>
      <cdr:y>0.18165</cdr:y>
    </cdr:from>
    <cdr:to>
      <cdr:x>1</cdr:x>
      <cdr:y>0.25048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C79AB19-E5B3-5073-FC7E-DA6AB3D5C604}"/>
            </a:ext>
          </a:extLst>
        </cdr:cNvPr>
        <cdr:cNvSpPr txBox="1"/>
      </cdr:nvSpPr>
      <cdr:spPr>
        <a:xfrm xmlns:a="http://schemas.openxmlformats.org/drawingml/2006/main">
          <a:off x="4095760" y="603262"/>
          <a:ext cx="1879590" cy="22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TPS/m$ = TPS/$monthcost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13</xdr:row>
      <xdr:rowOff>69850</xdr:rowOff>
    </xdr:from>
    <xdr:to>
      <xdr:col>7</xdr:col>
      <xdr:colOff>444500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2CAD5E-F3FC-964C-B365-3AECD83420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558800</xdr:colOff>
      <xdr:row>30</xdr:row>
      <xdr:rowOff>25400</xdr:rowOff>
    </xdr:from>
    <xdr:to>
      <xdr:col>7</xdr:col>
      <xdr:colOff>457200</xdr:colOff>
      <xdr:row>46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B17E0E-EB26-C341-BF2A-A3EF7E9247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0.67269</cdr:x>
      <cdr:y>0.16635</cdr:y>
    </cdr:from>
    <cdr:to>
      <cdr:x>0.98937</cdr:x>
      <cdr:y>0.23518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C79AB19-E5B3-5073-FC7E-DA6AB3D5C604}"/>
            </a:ext>
          </a:extLst>
        </cdr:cNvPr>
        <cdr:cNvSpPr txBox="1"/>
      </cdr:nvSpPr>
      <cdr:spPr>
        <a:xfrm xmlns:a="http://schemas.openxmlformats.org/drawingml/2006/main">
          <a:off x="4019560" y="552462"/>
          <a:ext cx="1892290" cy="22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TPS/m$ = TPS/$monthcost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13</xdr:row>
      <xdr:rowOff>69850</xdr:rowOff>
    </xdr:from>
    <xdr:to>
      <xdr:col>8</xdr:col>
      <xdr:colOff>444500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D1AE26-A462-B54B-A0B3-617CE80DE8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558800</xdr:colOff>
      <xdr:row>30</xdr:row>
      <xdr:rowOff>25400</xdr:rowOff>
    </xdr:from>
    <xdr:to>
      <xdr:col>8</xdr:col>
      <xdr:colOff>457200</xdr:colOff>
      <xdr:row>46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9DC8DB-CC06-D446-A62A-05CDDB5E4E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0.65569</cdr:x>
      <cdr:y>0.17018</cdr:y>
    </cdr:from>
    <cdr:to>
      <cdr:x>0.98087</cdr:x>
      <cdr:y>0.25048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C79AB19-E5B3-5073-FC7E-DA6AB3D5C604}"/>
            </a:ext>
          </a:extLst>
        </cdr:cNvPr>
        <cdr:cNvSpPr txBox="1"/>
      </cdr:nvSpPr>
      <cdr:spPr>
        <a:xfrm xmlns:a="http://schemas.openxmlformats.org/drawingml/2006/main">
          <a:off x="3917960" y="565162"/>
          <a:ext cx="1943090" cy="2666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TPS/m$ = TPS/$monthcost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13</xdr:row>
      <xdr:rowOff>69850</xdr:rowOff>
    </xdr:from>
    <xdr:to>
      <xdr:col>7</xdr:col>
      <xdr:colOff>444500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DF958-CFE4-D442-87E2-B089FF144C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558800</xdr:colOff>
      <xdr:row>30</xdr:row>
      <xdr:rowOff>25400</xdr:rowOff>
    </xdr:from>
    <xdr:to>
      <xdr:col>7</xdr:col>
      <xdr:colOff>457200</xdr:colOff>
      <xdr:row>46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13426E-3F49-794B-9ACA-4BB3F540BB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0.65569</cdr:x>
      <cdr:y>0.17018</cdr:y>
    </cdr:from>
    <cdr:to>
      <cdr:x>0.98087</cdr:x>
      <cdr:y>0.25048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C79AB19-E5B3-5073-FC7E-DA6AB3D5C604}"/>
            </a:ext>
          </a:extLst>
        </cdr:cNvPr>
        <cdr:cNvSpPr txBox="1"/>
      </cdr:nvSpPr>
      <cdr:spPr>
        <a:xfrm xmlns:a="http://schemas.openxmlformats.org/drawingml/2006/main">
          <a:off x="3917960" y="565162"/>
          <a:ext cx="1943090" cy="2666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TPS/m$ = TPS/$monthcost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D431-06EC-BB4A-94C9-1A0BD92C8B3A}">
  <dimension ref="A1:H51"/>
  <sheetViews>
    <sheetView tabSelected="1" topLeftCell="A18" workbookViewId="0">
      <selection activeCell="A35" sqref="A35:XFD35"/>
    </sheetView>
  </sheetViews>
  <sheetFormatPr baseColWidth="10" defaultRowHeight="16" x14ac:dyDescent="0.2"/>
  <cols>
    <col min="1" max="1" width="14.83203125" customWidth="1"/>
    <col min="2" max="8" width="12.6640625" bestFit="1" customWidth="1"/>
  </cols>
  <sheetData>
    <row r="1" spans="1:8" x14ac:dyDescent="0.2"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8" x14ac:dyDescent="0.2">
      <c r="A2" t="s">
        <v>18</v>
      </c>
      <c r="B2" s="9">
        <f>Alibaba!B13</f>
        <v>762.93</v>
      </c>
      <c r="C2" s="9">
        <f>AWS!B13</f>
        <v>751.01</v>
      </c>
      <c r="D2" s="9">
        <f>GCP_EP!B13</f>
        <v>770.4</v>
      </c>
      <c r="E2" s="9">
        <f>Huawei!B13</f>
        <v>675.06</v>
      </c>
      <c r="F2" s="9">
        <f>Tencent!B13</f>
        <v>826.85159500693476</v>
      </c>
    </row>
    <row r="3" spans="1:8" x14ac:dyDescent="0.2">
      <c r="A3" t="s">
        <v>20</v>
      </c>
      <c r="B3" s="9" t="s">
        <v>21</v>
      </c>
      <c r="C3" s="9" t="s">
        <v>22</v>
      </c>
      <c r="D3" s="9" t="s">
        <v>23</v>
      </c>
      <c r="E3" s="9" t="s">
        <v>24</v>
      </c>
      <c r="F3" s="9" t="s">
        <v>21</v>
      </c>
    </row>
    <row r="5" spans="1:8" x14ac:dyDescent="0.2">
      <c r="A5" s="1" t="s">
        <v>25</v>
      </c>
      <c r="B5">
        <v>2</v>
      </c>
      <c r="C5">
        <v>4</v>
      </c>
      <c r="D5">
        <v>8</v>
      </c>
      <c r="E5">
        <v>16</v>
      </c>
      <c r="F5">
        <v>32</v>
      </c>
      <c r="G5">
        <v>64</v>
      </c>
      <c r="H5">
        <v>128</v>
      </c>
    </row>
    <row r="6" spans="1:8" x14ac:dyDescent="0.2">
      <c r="A6" t="s">
        <v>13</v>
      </c>
      <c r="B6" s="9" cm="1">
        <f t="array" aca="1" ref="B6" ca="1">INDIRECT($A6&amp;"!"&amp;"B"&amp;COLUMN())</f>
        <v>212.86</v>
      </c>
      <c r="C6" s="9" cm="1">
        <f t="array" aca="1" ref="C6" ca="1">INDIRECT($A6&amp;"!"&amp;"B"&amp;COLUMN())</f>
        <v>437.77</v>
      </c>
      <c r="D6" s="9" cm="1">
        <f t="array" aca="1" ref="D6" ca="1">INDIRECT($A6&amp;"!"&amp;"B"&amp;COLUMN())</f>
        <v>869.43</v>
      </c>
      <c r="E6" s="9" cm="1">
        <f t="array" aca="1" ref="E6" ca="1">INDIRECT($A6&amp;"!"&amp;"B"&amp;COLUMN())</f>
        <v>1726.85</v>
      </c>
      <c r="F6" s="9" cm="1">
        <f t="array" aca="1" ref="F6" ca="1">INDIRECT($A6&amp;"!"&amp;"B"&amp;COLUMN())</f>
        <v>3204.61</v>
      </c>
      <c r="G6" s="9" cm="1">
        <f t="array" aca="1" ref="G6" ca="1">INDIRECT($A6&amp;"!"&amp;"B"&amp;COLUMN())</f>
        <v>5440.64</v>
      </c>
      <c r="H6" s="9" cm="1">
        <f t="array" aca="1" ref="H6" ca="1">INDIRECT($A6&amp;"!"&amp;"B"&amp;COLUMN())</f>
        <v>5892.5</v>
      </c>
    </row>
    <row r="7" spans="1:8" x14ac:dyDescent="0.2">
      <c r="A7" t="s">
        <v>14</v>
      </c>
      <c r="B7" s="9" cm="1">
        <f t="array" aca="1" ref="B7" ca="1">INDIRECT($A7&amp;"!"&amp;"B"&amp;COLUMN())</f>
        <v>244.95499999999998</v>
      </c>
      <c r="C7" s="9" cm="1">
        <f t="array" aca="1" ref="C7" ca="1">INDIRECT($A7&amp;"!"&amp;"B"&amp;COLUMN())</f>
        <v>445.22</v>
      </c>
      <c r="D7" s="9" cm="1">
        <f t="array" aca="1" ref="D7" ca="1">INDIRECT($A7&amp;"!"&amp;"B"&amp;COLUMN())</f>
        <v>739.99</v>
      </c>
      <c r="E7" s="9" cm="1">
        <f t="array" aca="1" ref="E7" ca="1">INDIRECT($A7&amp;"!"&amp;"B"&amp;COLUMN())</f>
        <v>661.48</v>
      </c>
      <c r="F7" s="9" cm="1">
        <f t="array" aca="1" ref="F7" ca="1">INDIRECT($A7&amp;"!"&amp;"B"&amp;COLUMN())</f>
        <v>825.0150000000001</v>
      </c>
      <c r="G7" s="9" cm="1">
        <f t="array" aca="1" ref="G7" ca="1">INDIRECT($A7&amp;"!"&amp;"B"&amp;COLUMN())</f>
        <v>958.745</v>
      </c>
      <c r="H7" s="9" cm="1">
        <f t="array" aca="1" ref="H7" ca="1">INDIRECT($A7&amp;"!"&amp;"B"&amp;COLUMN())</f>
        <v>1396.26</v>
      </c>
    </row>
    <row r="8" spans="1:8" x14ac:dyDescent="0.2">
      <c r="A8" t="s">
        <v>15</v>
      </c>
      <c r="B8" s="9" cm="1">
        <f t="array" aca="1" ref="B8" ca="1">INDIRECT($A8&amp;"!"&amp;"B"&amp;COLUMN())</f>
        <v>240.9</v>
      </c>
      <c r="C8" s="9" cm="1">
        <f t="array" aca="1" ref="C8" ca="1">INDIRECT($A8&amp;"!"&amp;"B"&amp;COLUMN())</f>
        <v>508.23</v>
      </c>
      <c r="D8" s="9" cm="1">
        <f t="array" aca="1" ref="D8" ca="1">INDIRECT($A8&amp;"!"&amp;"B"&amp;COLUMN())</f>
        <v>935.88</v>
      </c>
      <c r="E8" s="9" cm="1">
        <f t="array" aca="1" ref="E8" ca="1">INDIRECT($A8&amp;"!"&amp;"B"&amp;COLUMN())</f>
        <v>1664.64</v>
      </c>
      <c r="F8" s="9" cm="1">
        <f t="array" aca="1" ref="F8" ca="1">INDIRECT($A8&amp;"!"&amp;"B"&amp;COLUMN())</f>
        <v>2559.39</v>
      </c>
      <c r="G8" s="9" cm="1">
        <f t="array" aca="1" ref="G8" ca="1">INDIRECT($A8&amp;"!"&amp;"B"&amp;COLUMN())</f>
        <v>2910.95</v>
      </c>
      <c r="H8" s="9" cm="1">
        <f t="array" aca="1" ref="H8" ca="1">INDIRECT($A8&amp;"!"&amp;"B"&amp;COLUMN())</f>
        <v>2790.33</v>
      </c>
    </row>
    <row r="9" spans="1:8" x14ac:dyDescent="0.2">
      <c r="A9" t="s">
        <v>16</v>
      </c>
      <c r="B9" s="9" cm="1">
        <f t="array" aca="1" ref="B9" ca="1">INDIRECT($A9&amp;"!"&amp;"B"&amp;COLUMN())</f>
        <v>386.98500000000001</v>
      </c>
      <c r="C9" s="9" cm="1">
        <f t="array" aca="1" ref="C9" ca="1">INDIRECT($A9&amp;"!"&amp;"B"&amp;COLUMN())</f>
        <v>793.3</v>
      </c>
      <c r="D9" s="9" cm="1">
        <f t="array" aca="1" ref="D9" ca="1">INDIRECT($A9&amp;"!"&amp;"B"&amp;COLUMN())</f>
        <v>1424.76</v>
      </c>
      <c r="E9" s="9" cm="1">
        <f t="array" aca="1" ref="E9" ca="1">INDIRECT($A9&amp;"!"&amp;"B"&amp;COLUMN())</f>
        <v>2296.6400000000003</v>
      </c>
      <c r="F9" s="9" cm="1">
        <f t="array" aca="1" ref="F9" ca="1">INDIRECT($A9&amp;"!"&amp;"B"&amp;COLUMN())</f>
        <v>3172.38</v>
      </c>
      <c r="G9" s="9" cm="1">
        <f t="array" aca="1" ref="G9" ca="1">INDIRECT($A9&amp;"!"&amp;"B"&amp;COLUMN())</f>
        <v>3328.915</v>
      </c>
      <c r="H9" s="9" cm="1">
        <f t="array" aca="1" ref="H9" ca="1">INDIRECT($A9&amp;"!"&amp;"B"&amp;COLUMN())</f>
        <v>3388.67</v>
      </c>
    </row>
    <row r="10" spans="1:8" x14ac:dyDescent="0.2">
      <c r="A10" t="s">
        <v>17</v>
      </c>
      <c r="B10" s="9" cm="1">
        <f t="array" aca="1" ref="B10" ca="1">INDIRECT($A10&amp;"!"&amp;"B"&amp;COLUMN())</f>
        <v>219.97</v>
      </c>
      <c r="C10" s="9" cm="1">
        <f t="array" aca="1" ref="C10" ca="1">INDIRECT($A10&amp;"!"&amp;"B"&amp;COLUMN())</f>
        <v>373.31</v>
      </c>
      <c r="D10" s="9" cm="1">
        <f t="array" aca="1" ref="D10" ca="1">INDIRECT($A10&amp;"!"&amp;"B"&amp;COLUMN())</f>
        <v>714.87</v>
      </c>
      <c r="E10" s="9" cm="1">
        <f t="array" aca="1" ref="E10" ca="1">INDIRECT($A10&amp;"!"&amp;"B"&amp;COLUMN())</f>
        <v>1326.32</v>
      </c>
      <c r="F10" s="9" cm="1">
        <f t="array" aca="1" ref="F10" ca="1">INDIRECT($A10&amp;"!"&amp;"B"&amp;COLUMN())</f>
        <v>2127.34</v>
      </c>
      <c r="G10" s="9" cm="1">
        <f t="array" aca="1" ref="G10" ca="1">INDIRECT($A10&amp;"!"&amp;"B"&amp;COLUMN())</f>
        <v>2964.04</v>
      </c>
      <c r="H10" s="9" cm="1">
        <f t="array" aca="1" ref="H10" ca="1">INDIRECT($A10&amp;"!"&amp;"B"&amp;COLUMN())</f>
        <v>2982.4949999999999</v>
      </c>
    </row>
    <row r="28" spans="1:8" x14ac:dyDescent="0.2">
      <c r="A28" t="s">
        <v>26</v>
      </c>
    </row>
    <row r="29" spans="1:8" x14ac:dyDescent="0.2">
      <c r="A29" s="10" t="s">
        <v>5</v>
      </c>
      <c r="B29">
        <v>2</v>
      </c>
      <c r="C29">
        <v>4</v>
      </c>
      <c r="D29">
        <v>8</v>
      </c>
      <c r="E29">
        <v>16</v>
      </c>
      <c r="F29">
        <v>32</v>
      </c>
      <c r="G29">
        <v>64</v>
      </c>
      <c r="H29">
        <v>128</v>
      </c>
    </row>
    <row r="30" spans="1:8" x14ac:dyDescent="0.2">
      <c r="A30" t="s">
        <v>13</v>
      </c>
      <c r="B30" s="9" cm="1">
        <f t="array" aca="1" ref="B30" ca="1">INDIRECT($A6&amp;"!"&amp;"F"&amp;COLUMN())</f>
        <v>0.27900331616268864</v>
      </c>
      <c r="C30" s="9" cm="1">
        <f t="array" aca="1" ref="C30" ca="1">INDIRECT($A6&amp;"!"&amp;"F"&amp;COLUMN())</f>
        <v>0.57380100402396028</v>
      </c>
      <c r="D30" s="9" cm="1">
        <f t="array" aca="1" ref="D30" ca="1">INDIRECT($A6&amp;"!"&amp;"F"&amp;COLUMN())</f>
        <v>1.1395934096181826</v>
      </c>
      <c r="E30" s="9" cm="1">
        <f t="array" aca="1" ref="E30" ca="1">INDIRECT($A6&amp;"!"&amp;"F"&amp;COLUMN())</f>
        <v>2.2634448769874038</v>
      </c>
      <c r="F30" s="9" cm="1">
        <f t="array" aca="1" ref="F30" ca="1">INDIRECT($A6&amp;"!"&amp;"F"&amp;COLUMN())</f>
        <v>4.2003984638171268</v>
      </c>
      <c r="G30" s="9" cm="1">
        <f t="array" aca="1" ref="G30" ca="1">INDIRECT($A6&amp;"!"&amp;"F"&amp;COLUMN())</f>
        <v>7.1312440197659033</v>
      </c>
      <c r="H30" s="9" cm="1">
        <f t="array" aca="1" ref="H30" ca="1">INDIRECT($A6&amp;"!"&amp;"F"&amp;COLUMN())</f>
        <v>7.7235132974191609</v>
      </c>
    </row>
    <row r="31" spans="1:8" x14ac:dyDescent="0.2">
      <c r="A31" t="s">
        <v>14</v>
      </c>
      <c r="B31" s="9" cm="1">
        <f t="array" aca="1" ref="B31" ca="1">INDIRECT($A7&amp;"!"&amp;"F"&amp;COLUMN())</f>
        <v>0.32616742786381003</v>
      </c>
      <c r="C31" s="9" cm="1">
        <f t="array" aca="1" ref="C31" ca="1">INDIRECT($A7&amp;"!"&amp;"F"&amp;COLUMN())</f>
        <v>0.59282832452297574</v>
      </c>
      <c r="D31" s="9" cm="1">
        <f t="array" aca="1" ref="D31" ca="1">INDIRECT($A7&amp;"!"&amp;"F"&amp;COLUMN())</f>
        <v>0.98532642707820139</v>
      </c>
      <c r="E31" s="9" cm="1">
        <f t="array" aca="1" ref="E31" ca="1">INDIRECT($A7&amp;"!"&amp;"F"&amp;COLUMN())</f>
        <v>0.88078720656183007</v>
      </c>
      <c r="F31" s="9" cm="1">
        <f t="array" aca="1" ref="F31" ca="1">INDIRECT($A7&amp;"!"&amp;"F"&amp;COLUMN())</f>
        <v>1.0985406319489754</v>
      </c>
      <c r="G31" s="9" cm="1">
        <f t="array" aca="1" ref="G31" ca="1">INDIRECT($A7&amp;"!"&amp;"F"&amp;COLUMN())</f>
        <v>1.2766075018974448</v>
      </c>
      <c r="H31" s="9" cm="1">
        <f t="array" aca="1" ref="H31" ca="1">INDIRECT($A7&amp;"!"&amp;"F"&amp;COLUMN())</f>
        <v>1.8591763092368943</v>
      </c>
    </row>
    <row r="32" spans="1:8" x14ac:dyDescent="0.2">
      <c r="A32" t="s">
        <v>15</v>
      </c>
      <c r="B32" s="9" cm="1">
        <f t="array" aca="1" ref="B32" ca="1">INDIRECT($A8&amp;"!"&amp;"F"&amp;COLUMN())</f>
        <v>0.31269470404984423</v>
      </c>
      <c r="C32" s="9" cm="1">
        <f t="array" aca="1" ref="C32" ca="1">INDIRECT($A8&amp;"!"&amp;"F"&amp;COLUMN())</f>
        <v>0.65969626168224305</v>
      </c>
      <c r="D32" s="9" cm="1">
        <f t="array" aca="1" ref="D32" ca="1">INDIRECT($A8&amp;"!"&amp;"F"&amp;COLUMN())</f>
        <v>1.2147975077881621</v>
      </c>
      <c r="E32" s="9" cm="1">
        <f t="array" aca="1" ref="E32" ca="1">INDIRECT($A8&amp;"!"&amp;"F"&amp;COLUMN())</f>
        <v>2.160747663551402</v>
      </c>
      <c r="F32" s="9" cm="1">
        <f t="array" aca="1" ref="F32" ca="1">INDIRECT($A8&amp;"!"&amp;"F"&amp;COLUMN())</f>
        <v>3.3221573208722739</v>
      </c>
      <c r="G32" s="9" cm="1">
        <f t="array" aca="1" ref="G32" ca="1">INDIRECT($A8&amp;"!"&amp;"F"&amp;COLUMN())</f>
        <v>3.7784916926272065</v>
      </c>
      <c r="H32" s="9" cm="1">
        <f t="array" aca="1" ref="H32" ca="1">INDIRECT($A8&amp;"!"&amp;"F"&amp;COLUMN())</f>
        <v>3.6219236760124609</v>
      </c>
    </row>
    <row r="33" spans="1:8" x14ac:dyDescent="0.2">
      <c r="A33" t="s">
        <v>16</v>
      </c>
      <c r="B33" s="9" cm="1">
        <f t="array" aca="1" ref="B33" ca="1">INDIRECT($A9&amp;"!"&amp;"F"&amp;COLUMN())</f>
        <v>0.5732601546529198</v>
      </c>
      <c r="C33" s="9" cm="1">
        <f t="array" aca="1" ref="C33" ca="1">INDIRECT($A9&amp;"!"&amp;"F"&amp;COLUMN())</f>
        <v>1.175154801054721</v>
      </c>
      <c r="D33" s="9" cm="1">
        <f t="array" aca="1" ref="D33" ca="1">INDIRECT($A9&amp;"!"&amp;"F"&amp;COLUMN())</f>
        <v>2.1105679495155987</v>
      </c>
      <c r="E33" s="9" cm="1">
        <f t="array" aca="1" ref="E33" ca="1">INDIRECT($A9&amp;"!"&amp;"F"&amp;COLUMN())</f>
        <v>3.4021272183213354</v>
      </c>
      <c r="F33" s="9" cm="1">
        <f t="array" aca="1" ref="F33" ca="1">INDIRECT($A9&amp;"!"&amp;"F"&amp;COLUMN())</f>
        <v>4.6994044973780111</v>
      </c>
      <c r="G33" s="9" cm="1">
        <f t="array" aca="1" ref="G33" ca="1">INDIRECT($A9&amp;"!"&amp;"F"&amp;COLUMN())</f>
        <v>4.9312875892513262</v>
      </c>
      <c r="H33" s="9" cm="1">
        <f t="array" aca="1" ref="H33" ca="1">INDIRECT($A9&amp;"!"&amp;"F"&amp;COLUMN())</f>
        <v>5.0198056469054606</v>
      </c>
    </row>
    <row r="34" spans="1:8" x14ac:dyDescent="0.2">
      <c r="A34" t="s">
        <v>17</v>
      </c>
      <c r="B34" s="9" cm="1">
        <f t="array" aca="1" ref="B34" ca="1">INDIRECT($A10&amp;"!"&amp;"F"&amp;COLUMN())</f>
        <v>0.26603322933440687</v>
      </c>
      <c r="C34" s="9" cm="1">
        <f t="array" aca="1" ref="C34" ca="1">INDIRECT($A10&amp;"!"&amp;"F"&amp;COLUMN())</f>
        <v>0.45148367887815355</v>
      </c>
      <c r="D34" s="9" cm="1">
        <f t="array" aca="1" ref="D34" ca="1">INDIRECT($A10&amp;"!"&amp;"F"&amp;COLUMN())</f>
        <v>0.86456868961352662</v>
      </c>
      <c r="E34" s="9" cm="1">
        <f t="array" aca="1" ref="E34" ca="1">INDIRECT($A10&amp;"!"&amp;"F"&amp;COLUMN())</f>
        <v>1.6040605206655931</v>
      </c>
      <c r="F34" s="9" cm="1">
        <f t="array" aca="1" ref="F34" ca="1">INDIRECT($A10&amp;"!"&amp;"F"&amp;COLUMN())</f>
        <v>2.5728196121846487</v>
      </c>
      <c r="G34" s="9" cm="1">
        <f t="array" aca="1" ref="G34" ca="1">INDIRECT($A10&amp;"!"&amp;"F"&amp;COLUMN())</f>
        <v>3.5847303408480946</v>
      </c>
      <c r="H34" s="9" cm="1">
        <f t="array" aca="1" ref="H34" ca="1">INDIRECT($A10&amp;"!"&amp;"F"&amp;COLUMN())</f>
        <v>3.6070499446457327</v>
      </c>
    </row>
    <row r="35" spans="1:8" x14ac:dyDescent="0.2">
      <c r="B35" s="9"/>
      <c r="C35" s="9"/>
      <c r="D35" s="9"/>
      <c r="E35" s="9"/>
      <c r="F35" s="9"/>
      <c r="G35" s="9"/>
      <c r="H35" s="9"/>
    </row>
    <row r="36" spans="1:8" x14ac:dyDescent="0.2">
      <c r="A36" t="s">
        <v>27</v>
      </c>
    </row>
    <row r="37" spans="1:8" x14ac:dyDescent="0.2">
      <c r="A37" s="10" t="s">
        <v>5</v>
      </c>
      <c r="B37">
        <v>2</v>
      </c>
      <c r="C37">
        <v>4</v>
      </c>
      <c r="D37">
        <v>8</v>
      </c>
      <c r="E37">
        <v>16</v>
      </c>
      <c r="F37">
        <v>32</v>
      </c>
      <c r="G37">
        <v>64</v>
      </c>
      <c r="H37">
        <v>128</v>
      </c>
    </row>
    <row r="38" spans="1:8" x14ac:dyDescent="0.2">
      <c r="A38" t="s">
        <v>13</v>
      </c>
      <c r="B38" s="9" cm="1">
        <f t="array" aca="1" ref="B38" ca="1">INDIRECT($A6&amp;"!"&amp;"F"&amp;COLUMN())*2</f>
        <v>0.55800663232537728</v>
      </c>
      <c r="C38" s="9" cm="1">
        <f t="array" aca="1" ref="C38" ca="1">INDIRECT($A6&amp;"!"&amp;"F"&amp;COLUMN())*2</f>
        <v>1.1476020080479206</v>
      </c>
      <c r="D38" s="9" cm="1">
        <f t="array" aca="1" ref="D38" ca="1">INDIRECT($A6&amp;"!"&amp;"F"&amp;COLUMN())*2</f>
        <v>2.2791868192363651</v>
      </c>
      <c r="E38" s="9" cm="1">
        <f t="array" aca="1" ref="E38" ca="1">INDIRECT($A6&amp;"!"&amp;"F"&amp;COLUMN())*2</f>
        <v>4.5268897539748076</v>
      </c>
      <c r="F38" s="9" cm="1">
        <f t="array" aca="1" ref="F38" ca="1">INDIRECT($A6&amp;"!"&amp;"F"&amp;COLUMN())*2</f>
        <v>8.4007969276342536</v>
      </c>
      <c r="G38" s="9" cm="1">
        <f t="array" aca="1" ref="G38" ca="1">INDIRECT($A6&amp;"!"&amp;"F"&amp;COLUMN())*2</f>
        <v>14.262488039531807</v>
      </c>
      <c r="H38" s="9" cm="1">
        <f t="array" aca="1" ref="H38" ca="1">INDIRECT($A6&amp;"!"&amp;"F"&amp;COLUMN())*2</f>
        <v>15.447026594838322</v>
      </c>
    </row>
    <row r="39" spans="1:8" x14ac:dyDescent="0.2">
      <c r="A39" t="s">
        <v>14</v>
      </c>
      <c r="B39" s="9" cm="1">
        <f t="array" aca="1" ref="B39" ca="1">INDIRECT($A7&amp;"!"&amp;"F"&amp;COLUMN())</f>
        <v>0.32616742786381003</v>
      </c>
      <c r="C39" s="9" cm="1">
        <f t="array" aca="1" ref="C39" ca="1">INDIRECT($A7&amp;"!"&amp;"F"&amp;COLUMN())</f>
        <v>0.59282832452297574</v>
      </c>
      <c r="D39" s="9" cm="1">
        <f t="array" aca="1" ref="D39" ca="1">INDIRECT($A7&amp;"!"&amp;"F"&amp;COLUMN())</f>
        <v>0.98532642707820139</v>
      </c>
      <c r="E39" s="9" cm="1">
        <f t="array" aca="1" ref="E39" ca="1">INDIRECT($A7&amp;"!"&amp;"F"&amp;COLUMN())</f>
        <v>0.88078720656183007</v>
      </c>
      <c r="F39" s="9" cm="1">
        <f t="array" aca="1" ref="F39" ca="1">INDIRECT($A7&amp;"!"&amp;"F"&amp;COLUMN())</f>
        <v>1.0985406319489754</v>
      </c>
      <c r="G39" s="9" cm="1">
        <f t="array" aca="1" ref="G39" ca="1">INDIRECT($A7&amp;"!"&amp;"F"&amp;COLUMN())</f>
        <v>1.2766075018974448</v>
      </c>
      <c r="H39" s="9" cm="1">
        <f t="array" aca="1" ref="H39" ca="1">INDIRECT($A7&amp;"!"&amp;"F"&amp;COLUMN())</f>
        <v>1.8591763092368943</v>
      </c>
    </row>
    <row r="40" spans="1:8" x14ac:dyDescent="0.2">
      <c r="A40" t="s">
        <v>15</v>
      </c>
      <c r="B40" s="9" cm="1">
        <f t="array" aca="1" ref="B40" ca="1">INDIRECT($A8&amp;"!"&amp;"F"&amp;COLUMN())</f>
        <v>0.31269470404984423</v>
      </c>
      <c r="C40" s="9" cm="1">
        <f t="array" aca="1" ref="C40" ca="1">INDIRECT($A8&amp;"!"&amp;"F"&amp;COLUMN())</f>
        <v>0.65969626168224305</v>
      </c>
      <c r="D40" s="9" cm="1">
        <f t="array" aca="1" ref="D40" ca="1">INDIRECT($A8&amp;"!"&amp;"F"&amp;COLUMN())</f>
        <v>1.2147975077881621</v>
      </c>
      <c r="E40" s="9" cm="1">
        <f t="array" aca="1" ref="E40" ca="1">INDIRECT($A8&amp;"!"&amp;"F"&amp;COLUMN())</f>
        <v>2.160747663551402</v>
      </c>
      <c r="F40" s="9" cm="1">
        <f t="array" aca="1" ref="F40" ca="1">INDIRECT($A8&amp;"!"&amp;"F"&amp;COLUMN())</f>
        <v>3.3221573208722739</v>
      </c>
      <c r="G40" s="9" cm="1">
        <f t="array" aca="1" ref="G40" ca="1">INDIRECT($A8&amp;"!"&amp;"F"&amp;COLUMN())</f>
        <v>3.7784916926272065</v>
      </c>
      <c r="H40" s="9" cm="1">
        <f t="array" aca="1" ref="H40" ca="1">INDIRECT($A8&amp;"!"&amp;"F"&amp;COLUMN())</f>
        <v>3.6219236760124609</v>
      </c>
    </row>
    <row r="41" spans="1:8" x14ac:dyDescent="0.2">
      <c r="A41" t="s">
        <v>16</v>
      </c>
      <c r="B41" s="9" cm="1">
        <f t="array" aca="1" ref="B41" ca="1">INDIRECT($A9&amp;"!"&amp;"F"&amp;COLUMN())*2</f>
        <v>1.1465203093058396</v>
      </c>
      <c r="C41" s="9" cm="1">
        <f t="array" aca="1" ref="C41" ca="1">INDIRECT($A9&amp;"!"&amp;"F"&amp;COLUMN())*2</f>
        <v>2.3503096021094421</v>
      </c>
      <c r="D41" s="9" cm="1">
        <f t="array" aca="1" ref="D41" ca="1">INDIRECT($A9&amp;"!"&amp;"F"&amp;COLUMN())*2</f>
        <v>4.2211358990311973</v>
      </c>
      <c r="E41" s="9" cm="1">
        <f t="array" aca="1" ref="E41" ca="1">INDIRECT($A9&amp;"!"&amp;"F"&amp;COLUMN())*2</f>
        <v>6.8042544366426707</v>
      </c>
      <c r="F41" s="9" cm="1">
        <f t="array" aca="1" ref="F41" ca="1">INDIRECT($A9&amp;"!"&amp;"F"&amp;COLUMN())*2</f>
        <v>9.3988089947560223</v>
      </c>
      <c r="G41" s="9" cm="1">
        <f t="array" aca="1" ref="G41" ca="1">INDIRECT($A9&amp;"!"&amp;"F"&amp;COLUMN())*2</f>
        <v>9.8625751785026523</v>
      </c>
      <c r="H41" s="9" cm="1">
        <f t="array" aca="1" ref="H41" ca="1">INDIRECT($A9&amp;"!"&amp;"F"&amp;COLUMN())*2</f>
        <v>10.039611293810921</v>
      </c>
    </row>
    <row r="42" spans="1:8" x14ac:dyDescent="0.2">
      <c r="A42" t="s">
        <v>17</v>
      </c>
      <c r="B42" s="9" cm="1">
        <f t="array" aca="1" ref="B42" ca="1">INDIRECT($A10&amp;"!"&amp;"F"&amp;COLUMN())*2</f>
        <v>0.53206645866881375</v>
      </c>
      <c r="C42" s="9" cm="1">
        <f t="array" aca="1" ref="C42" ca="1">INDIRECT($A10&amp;"!"&amp;"F"&amp;COLUMN())*2</f>
        <v>0.9029673577563071</v>
      </c>
      <c r="D42" s="9" cm="1">
        <f t="array" aca="1" ref="D42" ca="1">INDIRECT($A10&amp;"!"&amp;"F"&amp;COLUMN())*2</f>
        <v>1.7291373792270532</v>
      </c>
      <c r="E42" s="9" cm="1">
        <f t="array" aca="1" ref="E42" ca="1">INDIRECT($A10&amp;"!"&amp;"F"&amp;COLUMN())*2</f>
        <v>3.2081210413311863</v>
      </c>
      <c r="F42" s="9" cm="1">
        <f t="array" aca="1" ref="F42" ca="1">INDIRECT($A10&amp;"!"&amp;"F"&amp;COLUMN())*2</f>
        <v>5.1456392243692974</v>
      </c>
      <c r="G42" s="9" cm="1">
        <f t="array" aca="1" ref="G42" ca="1">INDIRECT($A10&amp;"!"&amp;"F"&amp;COLUMN())*2</f>
        <v>7.1694606816961892</v>
      </c>
      <c r="H42" s="9" cm="1">
        <f t="array" aca="1" ref="H42" ca="1">INDIRECT($A10&amp;"!"&amp;"F"&amp;COLUMN())*2</f>
        <v>7.2140998892914654</v>
      </c>
    </row>
    <row r="43" spans="1:8" x14ac:dyDescent="0.2">
      <c r="B43" s="9"/>
      <c r="C43" s="9"/>
      <c r="D43" s="9"/>
      <c r="E43" s="9"/>
      <c r="F43" s="9"/>
      <c r="G43" s="9"/>
      <c r="H43" s="9"/>
    </row>
    <row r="46" spans="1:8" x14ac:dyDescent="0.2">
      <c r="A46" s="1" t="s">
        <v>19</v>
      </c>
      <c r="B46">
        <v>2</v>
      </c>
      <c r="C46">
        <v>4</v>
      </c>
      <c r="D46">
        <v>8</v>
      </c>
      <c r="E46">
        <v>16</v>
      </c>
      <c r="F46">
        <v>32</v>
      </c>
      <c r="G46">
        <v>64</v>
      </c>
      <c r="H46">
        <v>128</v>
      </c>
    </row>
    <row r="47" spans="1:8" x14ac:dyDescent="0.2">
      <c r="A47" t="s">
        <v>13</v>
      </c>
      <c r="B47" s="9" cm="1">
        <f t="array" aca="1" ref="B47" ca="1">INDIRECT($A6&amp;"!"&amp;"D"&amp;COLUMN())</f>
        <v>11.45</v>
      </c>
      <c r="C47" s="9" cm="1">
        <f t="array" aca="1" ref="C47" ca="1">INDIRECT($A6&amp;"!"&amp;"D"&amp;COLUMN())</f>
        <v>9.91</v>
      </c>
      <c r="D47" s="9" cm="1">
        <f t="array" aca="1" ref="D47" ca="1">INDIRECT($A6&amp;"!"&amp;"D"&amp;COLUMN())</f>
        <v>9.91</v>
      </c>
      <c r="E47" s="9" cm="1">
        <f t="array" aca="1" ref="E47" ca="1">INDIRECT($A6&amp;"!"&amp;"D"&amp;COLUMN())</f>
        <v>10.09</v>
      </c>
      <c r="F47" s="9" cm="1">
        <f t="array" aca="1" ref="F47" ca="1">INDIRECT($A6&amp;"!"&amp;"D"&amp;COLUMN())</f>
        <v>10.84</v>
      </c>
      <c r="G47" s="9" cm="1">
        <f t="array" aca="1" ref="G47" ca="1">INDIRECT($A6&amp;"!"&amp;"D"&amp;COLUMN())</f>
        <v>13.22</v>
      </c>
      <c r="H47" s="9" cm="1">
        <f t="array" aca="1" ref="H47" ca="1">INDIRECT($A6&amp;"!"&amp;"D"&amp;COLUMN())</f>
        <v>34.950000000000003</v>
      </c>
    </row>
    <row r="48" spans="1:8" x14ac:dyDescent="0.2">
      <c r="A48" t="s">
        <v>14</v>
      </c>
      <c r="B48" s="9" cm="1">
        <f t="array" aca="1" ref="B48" ca="1">INDIRECT($A7&amp;"!"&amp;"D"&amp;COLUMN())</f>
        <v>11.96</v>
      </c>
      <c r="C48" s="9" cm="1">
        <f t="array" aca="1" ref="C48" ca="1">INDIRECT($A7&amp;"!"&amp;"D"&amp;COLUMN())</f>
        <v>14.215</v>
      </c>
      <c r="D48" s="9" cm="1">
        <f t="array" aca="1" ref="D48" ca="1">INDIRECT($A7&amp;"!"&amp;"D"&amp;COLUMN())</f>
        <v>19</v>
      </c>
      <c r="E48" s="9" cm="1">
        <f t="array" aca="1" ref="E48" ca="1">INDIRECT($A7&amp;"!"&amp;"D"&amp;COLUMN())</f>
        <v>68.155000000000001</v>
      </c>
      <c r="F48" s="9" cm="1">
        <f t="array" aca="1" ref="F48" ca="1">INDIRECT($A7&amp;"!"&amp;"D"&amp;COLUMN())</f>
        <v>79.414999999999992</v>
      </c>
      <c r="G48" s="9" cm="1">
        <f t="array" aca="1" ref="G48" ca="1">INDIRECT($A7&amp;"!"&amp;"D"&amp;COLUMN())</f>
        <v>102.15</v>
      </c>
      <c r="H48" s="9" cm="1">
        <f t="array" aca="1" ref="H48" ca="1">INDIRECT($A7&amp;"!"&amp;"D"&amp;COLUMN())</f>
        <v>136.17000000000002</v>
      </c>
    </row>
    <row r="49" spans="1:8" x14ac:dyDescent="0.2">
      <c r="A49" t="s">
        <v>15</v>
      </c>
      <c r="B49" s="9" cm="1">
        <f t="array" aca="1" ref="B49" ca="1">INDIRECT($A8&amp;"!"&amp;"D"&amp;COLUMN())</f>
        <v>9.91</v>
      </c>
      <c r="C49" s="9" cm="1">
        <f t="array" aca="1" ref="C49" ca="1">INDIRECT($A8&amp;"!"&amp;"D"&amp;COLUMN())</f>
        <v>8.9</v>
      </c>
      <c r="D49" s="9" cm="1">
        <f t="array" aca="1" ref="D49" ca="1">INDIRECT($A8&amp;"!"&amp;"D"&amp;COLUMN())</f>
        <v>10.09</v>
      </c>
      <c r="E49" s="9" cm="1">
        <f t="array" aca="1" ref="E49" ca="1">INDIRECT($A8&amp;"!"&amp;"D"&amp;COLUMN())</f>
        <v>11.87</v>
      </c>
      <c r="F49" s="9" cm="1">
        <f t="array" aca="1" ref="F49" ca="1">INDIRECT($A8&amp;"!"&amp;"D"&amp;COLUMN())</f>
        <v>17.95</v>
      </c>
      <c r="G49" s="9" cm="1">
        <f t="array" aca="1" ref="G49" ca="1">INDIRECT($A8&amp;"!"&amp;"D"&amp;COLUMN())</f>
        <v>35.590000000000003</v>
      </c>
      <c r="H49" s="9" cm="1">
        <f t="array" aca="1" ref="H49" ca="1">INDIRECT($A8&amp;"!"&amp;"D"&amp;COLUMN())</f>
        <v>74.459999999999994</v>
      </c>
    </row>
    <row r="50" spans="1:8" x14ac:dyDescent="0.2">
      <c r="A50" t="s">
        <v>16</v>
      </c>
      <c r="B50" s="9" cm="1">
        <f t="array" aca="1" ref="B50" ca="1">INDIRECT($A9&amp;"!"&amp;"D"&amp;COLUMN())</f>
        <v>7.335</v>
      </c>
      <c r="C50" s="9" cm="1">
        <f t="array" aca="1" ref="C50" ca="1">INDIRECT($A9&amp;"!"&amp;"D"&amp;COLUMN())</f>
        <v>7.17</v>
      </c>
      <c r="D50" s="9" cm="1">
        <f t="array" aca="1" ref="D50" ca="1">INDIRECT($A9&amp;"!"&amp;"D"&amp;COLUMN())</f>
        <v>8.370000000000001</v>
      </c>
      <c r="E50" s="9" cm="1">
        <f t="array" aca="1" ref="E50" ca="1">INDIRECT($A9&amp;"!"&amp;"D"&amp;COLUMN())</f>
        <v>10.4</v>
      </c>
      <c r="F50" s="9" cm="1">
        <f t="array" aca="1" ref="F50" ca="1">INDIRECT($A9&amp;"!"&amp;"D"&amp;COLUMN())</f>
        <v>15.695</v>
      </c>
      <c r="G50" s="9" cm="1">
        <f t="array" aca="1" ref="G50" ca="1">INDIRECT($A9&amp;"!"&amp;"D"&amp;COLUMN())</f>
        <v>34.335000000000001</v>
      </c>
      <c r="H50" s="9" cm="1">
        <f t="array" aca="1" ref="H50" ca="1">INDIRECT($A9&amp;"!"&amp;"D"&amp;COLUMN())</f>
        <v>69.569999999999993</v>
      </c>
    </row>
    <row r="51" spans="1:8" x14ac:dyDescent="0.2">
      <c r="A51" t="s">
        <v>17</v>
      </c>
      <c r="B51" s="9" cm="1">
        <f t="array" aca="1" ref="B51" ca="1">INDIRECT($A10&amp;"!"&amp;"D"&amp;COLUMN())</f>
        <v>10.27</v>
      </c>
      <c r="C51" s="9" cm="1">
        <f t="array" aca="1" ref="C51" ca="1">INDIRECT($A10&amp;"!"&amp;"D"&amp;COLUMN())</f>
        <v>12.75</v>
      </c>
      <c r="D51" s="9" cm="1">
        <f t="array" aca="1" ref="D51" ca="1">INDIRECT($A10&amp;"!"&amp;"D"&amp;COLUMN())</f>
        <v>13.46</v>
      </c>
      <c r="E51" s="9" cm="1">
        <f t="array" aca="1" ref="E51" ca="1">INDIRECT($A10&amp;"!"&amp;"D"&amp;COLUMN())</f>
        <v>18.95</v>
      </c>
      <c r="F51" s="9" cm="1">
        <f t="array" aca="1" ref="F51" ca="1">INDIRECT($A10&amp;"!"&amp;"D"&amp;COLUMN())</f>
        <v>29.19</v>
      </c>
      <c r="G51" s="9" cm="1">
        <f t="array" aca="1" ref="G51" ca="1">INDIRECT($A10&amp;"!"&amp;"D"&amp;COLUMN())</f>
        <v>44.17</v>
      </c>
      <c r="H51" s="9" cm="1">
        <f t="array" aca="1" ref="H51" ca="1">INDIRECT($A10&amp;"!"&amp;"D"&amp;COLUMN())</f>
        <v>80.754999999999995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9EE5-F3CB-D140-8910-4FEA56F809C5}">
  <dimension ref="A1:F13"/>
  <sheetViews>
    <sheetView workbookViewId="0">
      <selection activeCell="D2" sqref="D2"/>
    </sheetView>
  </sheetViews>
  <sheetFormatPr baseColWidth="10" defaultRowHeight="16" x14ac:dyDescent="0.2"/>
  <cols>
    <col min="1" max="3" width="10.83203125" style="2"/>
    <col min="4" max="4" width="15.33203125" style="2" customWidth="1"/>
    <col min="5" max="16384" width="10.832031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>
        <v>2</v>
      </c>
      <c r="B2" s="3">
        <v>212.86</v>
      </c>
      <c r="C2" s="2">
        <v>4257.2700000000004</v>
      </c>
      <c r="D2" s="2">
        <v>11.45</v>
      </c>
      <c r="E2" s="4">
        <v>0.02</v>
      </c>
      <c r="F2" s="5">
        <f>B2/$B$13</f>
        <v>0.27900331616268864</v>
      </c>
    </row>
    <row r="3" spans="1:6" x14ac:dyDescent="0.2">
      <c r="A3" s="2">
        <v>4</v>
      </c>
      <c r="B3" s="3">
        <v>437.77</v>
      </c>
      <c r="C3" s="2">
        <v>8755.3700000000008</v>
      </c>
      <c r="D3" s="2">
        <v>9.91</v>
      </c>
      <c r="E3" s="4">
        <v>0.05</v>
      </c>
      <c r="F3" s="5">
        <f t="shared" ref="F3:F8" si="0">B3/$B$13</f>
        <v>0.57380100402396028</v>
      </c>
    </row>
    <row r="4" spans="1:6" x14ac:dyDescent="0.2">
      <c r="A4" s="2">
        <v>8</v>
      </c>
      <c r="B4" s="3">
        <v>869.43</v>
      </c>
      <c r="C4" s="2">
        <v>17388.61</v>
      </c>
      <c r="D4" s="2">
        <v>9.91</v>
      </c>
      <c r="E4" s="4">
        <v>0.12</v>
      </c>
      <c r="F4" s="5">
        <f t="shared" si="0"/>
        <v>1.1395934096181826</v>
      </c>
    </row>
    <row r="5" spans="1:6" x14ac:dyDescent="0.2">
      <c r="A5" s="2">
        <v>16</v>
      </c>
      <c r="B5" s="3">
        <v>1726.85</v>
      </c>
      <c r="C5" s="2">
        <v>34537.03</v>
      </c>
      <c r="D5" s="2">
        <v>10.09</v>
      </c>
      <c r="E5" s="4">
        <v>0.28000000000000003</v>
      </c>
      <c r="F5" s="5">
        <f t="shared" si="0"/>
        <v>2.2634448769874038</v>
      </c>
    </row>
    <row r="6" spans="1:6" x14ac:dyDescent="0.2">
      <c r="A6" s="2">
        <v>32</v>
      </c>
      <c r="B6" s="3">
        <v>3204.61</v>
      </c>
      <c r="C6" s="2">
        <v>64092.35</v>
      </c>
      <c r="D6" s="2">
        <v>10.84</v>
      </c>
      <c r="E6" s="4">
        <v>0.62</v>
      </c>
      <c r="F6" s="5">
        <f t="shared" si="0"/>
        <v>4.2003984638171268</v>
      </c>
    </row>
    <row r="7" spans="1:6" x14ac:dyDescent="0.2">
      <c r="A7" s="2">
        <v>64</v>
      </c>
      <c r="B7" s="3">
        <v>5440.64</v>
      </c>
      <c r="C7" s="2">
        <v>108813.38</v>
      </c>
      <c r="D7" s="2">
        <v>13.22</v>
      </c>
      <c r="E7" s="4">
        <v>1</v>
      </c>
      <c r="F7" s="5">
        <f t="shared" si="0"/>
        <v>7.1312440197659033</v>
      </c>
    </row>
    <row r="8" spans="1:6" x14ac:dyDescent="0.2">
      <c r="A8" s="2">
        <v>128</v>
      </c>
      <c r="B8" s="3">
        <v>5892.5</v>
      </c>
      <c r="C8" s="2">
        <v>117851.37</v>
      </c>
      <c r="D8" s="2">
        <v>34.950000000000003</v>
      </c>
      <c r="E8" s="4">
        <v>1</v>
      </c>
      <c r="F8" s="5">
        <f t="shared" si="0"/>
        <v>7.7235132974191609</v>
      </c>
    </row>
    <row r="13" spans="1:6" x14ac:dyDescent="0.2">
      <c r="A13" s="2" t="s">
        <v>8</v>
      </c>
      <c r="B13" s="2">
        <v>762.93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C7CF-D6C4-E343-A803-8972554FCBC1}">
  <dimension ref="A1:Q16"/>
  <sheetViews>
    <sheetView workbookViewId="0">
      <selection activeCell="K27" sqref="K27"/>
    </sheetView>
  </sheetViews>
  <sheetFormatPr baseColWidth="10" defaultRowHeight="16" x14ac:dyDescent="0.2"/>
  <cols>
    <col min="1" max="3" width="10.83203125" style="2"/>
    <col min="4" max="4" width="15.33203125" style="2" customWidth="1"/>
    <col min="5" max="16384" width="10.83203125" style="2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9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10</v>
      </c>
      <c r="N1" s="2" t="s">
        <v>1</v>
      </c>
      <c r="O1" s="2" t="s">
        <v>2</v>
      </c>
      <c r="P1" s="2" t="s">
        <v>3</v>
      </c>
      <c r="Q1" s="2" t="s">
        <v>4</v>
      </c>
    </row>
    <row r="2" spans="1:17" x14ac:dyDescent="0.2">
      <c r="A2" s="2">
        <v>2</v>
      </c>
      <c r="B2" s="3">
        <f>(I2+N2)/2</f>
        <v>244.95499999999998</v>
      </c>
      <c r="C2" s="3">
        <f>(J2+O2)/2</f>
        <v>4899.1200000000008</v>
      </c>
      <c r="D2" s="3">
        <f>(K2+P2)/2</f>
        <v>11.96</v>
      </c>
      <c r="E2" s="4">
        <f>Q2</f>
        <v>0.1</v>
      </c>
      <c r="F2" s="5">
        <f>B2/$B$13</f>
        <v>0.32616742786381003</v>
      </c>
      <c r="G2" s="5"/>
      <c r="I2" s="3">
        <v>229.7</v>
      </c>
      <c r="J2" s="2">
        <v>4594.0200000000004</v>
      </c>
      <c r="K2" s="2">
        <v>13.46</v>
      </c>
      <c r="L2" s="4"/>
      <c r="N2" s="2">
        <v>260.20999999999998</v>
      </c>
      <c r="O2" s="2">
        <v>5204.22</v>
      </c>
      <c r="P2" s="2">
        <v>10.46</v>
      </c>
      <c r="Q2" s="6">
        <v>0.1</v>
      </c>
    </row>
    <row r="3" spans="1:17" x14ac:dyDescent="0.2">
      <c r="A3" s="2">
        <v>4</v>
      </c>
      <c r="B3" s="3">
        <f t="shared" ref="B3:D8" si="0">(I3+N3)/2</f>
        <v>445.22</v>
      </c>
      <c r="C3" s="3">
        <f t="shared" si="0"/>
        <v>8904.41</v>
      </c>
      <c r="D3" s="3">
        <f t="shared" si="0"/>
        <v>14.215</v>
      </c>
      <c r="E3" s="4">
        <f t="shared" ref="E3:E10" si="1">Q3</f>
        <v>0.19500000000000001</v>
      </c>
      <c r="F3" s="5">
        <f t="shared" ref="F3:F10" si="2">B3/$B$13</f>
        <v>0.59282832452297574</v>
      </c>
      <c r="G3" s="5"/>
      <c r="I3" s="3">
        <v>449.68</v>
      </c>
      <c r="J3" s="2">
        <v>8993.5300000000007</v>
      </c>
      <c r="K3" s="2">
        <v>13.7</v>
      </c>
      <c r="L3" s="4"/>
      <c r="N3" s="2">
        <v>440.76</v>
      </c>
      <c r="O3" s="2">
        <v>8815.2900000000009</v>
      </c>
      <c r="P3" s="2">
        <v>14.73</v>
      </c>
      <c r="Q3" s="7">
        <v>0.19500000000000001</v>
      </c>
    </row>
    <row r="4" spans="1:17" x14ac:dyDescent="0.2">
      <c r="A4" s="2">
        <v>8</v>
      </c>
      <c r="B4" s="3">
        <f t="shared" si="0"/>
        <v>739.99</v>
      </c>
      <c r="C4" s="3">
        <f t="shared" si="0"/>
        <v>14799.779999999999</v>
      </c>
      <c r="D4" s="3">
        <f t="shared" si="0"/>
        <v>19</v>
      </c>
      <c r="E4" s="4">
        <f t="shared" si="1"/>
        <v>0.33</v>
      </c>
      <c r="F4" s="5">
        <f t="shared" si="2"/>
        <v>0.98532642707820139</v>
      </c>
      <c r="G4" s="5"/>
      <c r="I4" s="3">
        <v>755.2</v>
      </c>
      <c r="J4" s="2">
        <v>15103.98</v>
      </c>
      <c r="K4" s="2">
        <v>17.63</v>
      </c>
      <c r="L4" s="4"/>
      <c r="N4" s="2">
        <v>724.78</v>
      </c>
      <c r="O4" s="2">
        <v>14495.58</v>
      </c>
      <c r="P4" s="2">
        <v>20.37</v>
      </c>
      <c r="Q4" s="6">
        <v>0.33</v>
      </c>
    </row>
    <row r="5" spans="1:17" x14ac:dyDescent="0.2">
      <c r="A5" s="2">
        <v>16</v>
      </c>
      <c r="B5" s="3">
        <f t="shared" si="0"/>
        <v>661.48</v>
      </c>
      <c r="C5" s="3">
        <f t="shared" si="0"/>
        <v>13229.63</v>
      </c>
      <c r="D5" s="3">
        <f t="shared" si="0"/>
        <v>68.155000000000001</v>
      </c>
      <c r="E5" s="4">
        <f t="shared" si="1"/>
        <v>0.26</v>
      </c>
      <c r="F5" s="5">
        <f t="shared" si="2"/>
        <v>0.88078720656183007</v>
      </c>
      <c r="G5" s="5"/>
      <c r="I5" s="3">
        <v>915.43</v>
      </c>
      <c r="J5" s="2">
        <v>18308.599999999999</v>
      </c>
      <c r="K5" s="2">
        <v>54.83</v>
      </c>
      <c r="L5" s="4"/>
      <c r="N5" s="2">
        <v>407.53</v>
      </c>
      <c r="O5" s="2">
        <v>8150.66</v>
      </c>
      <c r="P5" s="2">
        <v>81.48</v>
      </c>
      <c r="Q5" s="6">
        <v>0.26</v>
      </c>
    </row>
    <row r="6" spans="1:17" x14ac:dyDescent="0.2">
      <c r="A6" s="2">
        <v>32</v>
      </c>
      <c r="B6" s="3">
        <f t="shared" si="0"/>
        <v>825.0150000000001</v>
      </c>
      <c r="C6" s="3">
        <f t="shared" si="0"/>
        <v>16500.364999999998</v>
      </c>
      <c r="D6" s="3">
        <f t="shared" si="0"/>
        <v>79.414999999999992</v>
      </c>
      <c r="E6" s="4">
        <f t="shared" si="1"/>
        <v>0.32</v>
      </c>
      <c r="F6" s="5">
        <f t="shared" si="2"/>
        <v>1.0985406319489754</v>
      </c>
      <c r="G6" s="5"/>
      <c r="I6" s="3">
        <v>1061.68</v>
      </c>
      <c r="J6" s="2">
        <v>21233.62</v>
      </c>
      <c r="K6" s="2">
        <v>68.05</v>
      </c>
      <c r="L6" s="4"/>
      <c r="N6" s="2">
        <v>588.35</v>
      </c>
      <c r="O6" s="2">
        <v>11767.11</v>
      </c>
      <c r="P6" s="2">
        <v>90.78</v>
      </c>
      <c r="Q6" s="6">
        <v>0.32</v>
      </c>
    </row>
    <row r="7" spans="1:17" x14ac:dyDescent="0.2">
      <c r="A7" s="2">
        <v>64</v>
      </c>
      <c r="B7" s="3">
        <f t="shared" si="0"/>
        <v>958.745</v>
      </c>
      <c r="C7" s="3">
        <f t="shared" si="0"/>
        <v>19175.53</v>
      </c>
      <c r="D7" s="3">
        <f t="shared" si="0"/>
        <v>102.15</v>
      </c>
      <c r="E7" s="4">
        <f t="shared" si="1"/>
        <v>0.45</v>
      </c>
      <c r="F7" s="5">
        <f t="shared" si="2"/>
        <v>1.2766075018974448</v>
      </c>
      <c r="G7" s="5"/>
      <c r="I7" s="3">
        <v>1026.96</v>
      </c>
      <c r="J7" s="2">
        <v>20539.919999999998</v>
      </c>
      <c r="K7" s="2">
        <v>97.55</v>
      </c>
      <c r="L7" s="4"/>
      <c r="N7" s="2">
        <v>890.53</v>
      </c>
      <c r="O7" s="2">
        <v>17811.14</v>
      </c>
      <c r="P7" s="2">
        <v>106.75</v>
      </c>
      <c r="Q7" s="6">
        <v>0.45</v>
      </c>
    </row>
    <row r="8" spans="1:17" x14ac:dyDescent="0.2">
      <c r="A8" s="2">
        <v>128</v>
      </c>
      <c r="B8" s="3">
        <f t="shared" si="0"/>
        <v>1396.26</v>
      </c>
      <c r="C8" s="3">
        <f t="shared" si="0"/>
        <v>27926.190000000002</v>
      </c>
      <c r="D8" s="3">
        <f t="shared" si="0"/>
        <v>136.17000000000002</v>
      </c>
      <c r="E8" s="4">
        <f t="shared" si="1"/>
        <v>0.62</v>
      </c>
      <c r="F8" s="5">
        <f t="shared" si="2"/>
        <v>1.8591763092368943</v>
      </c>
      <c r="G8" s="5"/>
      <c r="I8" s="3">
        <v>1461.5</v>
      </c>
      <c r="J8" s="2">
        <v>29231.06</v>
      </c>
      <c r="K8" s="2">
        <v>132.49</v>
      </c>
      <c r="L8" s="4"/>
      <c r="N8" s="2">
        <v>1331.02</v>
      </c>
      <c r="O8" s="2">
        <v>26621.32</v>
      </c>
      <c r="P8" s="2">
        <v>139.85</v>
      </c>
      <c r="Q8" s="6">
        <f>(64%+60%)/2</f>
        <v>0.62</v>
      </c>
    </row>
    <row r="9" spans="1:17" x14ac:dyDescent="0.2">
      <c r="A9" s="2">
        <v>256</v>
      </c>
      <c r="B9" s="3">
        <f>N9</f>
        <v>1543.42</v>
      </c>
      <c r="C9" s="3">
        <f t="shared" ref="C9:D10" si="3">O9</f>
        <v>30871.73</v>
      </c>
      <c r="D9" s="3">
        <f t="shared" si="3"/>
        <v>248.83</v>
      </c>
      <c r="E9" s="8">
        <f t="shared" si="1"/>
        <v>0.8</v>
      </c>
      <c r="F9" s="5">
        <f t="shared" si="2"/>
        <v>2.0551257639711857</v>
      </c>
      <c r="M9" s="2" t="s">
        <v>11</v>
      </c>
      <c r="N9" s="2">
        <v>1543.42</v>
      </c>
      <c r="O9" s="2">
        <v>30871.73</v>
      </c>
      <c r="P9" s="2">
        <v>248.83</v>
      </c>
      <c r="Q9" s="6">
        <v>0.8</v>
      </c>
    </row>
    <row r="10" spans="1:17" x14ac:dyDescent="0.2">
      <c r="A10" s="2">
        <v>512</v>
      </c>
      <c r="B10" s="3">
        <f>N10</f>
        <v>1325.27</v>
      </c>
      <c r="C10" s="3">
        <f t="shared" si="3"/>
        <v>26507.87</v>
      </c>
      <c r="D10" s="3">
        <f t="shared" si="3"/>
        <v>746.32</v>
      </c>
      <c r="E10" s="8">
        <f t="shared" si="1"/>
        <v>0.7</v>
      </c>
      <c r="F10" s="5">
        <f t="shared" si="2"/>
        <v>1.7646502709684291</v>
      </c>
      <c r="M10" s="2">
        <v>512</v>
      </c>
      <c r="N10" s="2">
        <v>1325.27</v>
      </c>
      <c r="O10" s="2">
        <v>26507.87</v>
      </c>
      <c r="P10" s="2">
        <v>746.32</v>
      </c>
      <c r="Q10" s="6">
        <v>0.7</v>
      </c>
    </row>
    <row r="13" spans="1:17" x14ac:dyDescent="0.2">
      <c r="A13" s="2" t="s">
        <v>8</v>
      </c>
      <c r="B13" s="2">
        <v>751.01</v>
      </c>
    </row>
    <row r="15" spans="1:17" x14ac:dyDescent="0.2">
      <c r="N15" s="2">
        <f>N9/N8</f>
        <v>1.1595768658622712</v>
      </c>
      <c r="P15" s="2">
        <f>P9/P8</f>
        <v>1.7792634966035039</v>
      </c>
    </row>
    <row r="16" spans="1:17" x14ac:dyDescent="0.2">
      <c r="N16" s="2">
        <f>N10/N8</f>
        <v>0.99568000480834251</v>
      </c>
      <c r="P16" s="2">
        <f>P10/P8</f>
        <v>5.3365749016803727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9CB3-8525-0140-AAA8-4929A761993B}">
  <dimension ref="A1:F13"/>
  <sheetViews>
    <sheetView workbookViewId="0">
      <selection activeCell="J47" sqref="J47"/>
    </sheetView>
  </sheetViews>
  <sheetFormatPr baseColWidth="10" defaultRowHeight="16" x14ac:dyDescent="0.2"/>
  <cols>
    <col min="1" max="3" width="10.83203125" style="2"/>
    <col min="4" max="4" width="15.33203125" style="2" customWidth="1"/>
    <col min="5" max="16384" width="10.832031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>
        <v>2</v>
      </c>
      <c r="B2" s="3">
        <v>240.9</v>
      </c>
      <c r="C2" s="2">
        <v>4818.05</v>
      </c>
      <c r="D2" s="2">
        <v>9.91</v>
      </c>
      <c r="E2" s="4">
        <v>7.0000000000000007E-2</v>
      </c>
      <c r="F2" s="5">
        <f>B2/$B$13</f>
        <v>0.31269470404984423</v>
      </c>
    </row>
    <row r="3" spans="1:6" x14ac:dyDescent="0.2">
      <c r="A3" s="2">
        <v>4</v>
      </c>
      <c r="B3" s="3">
        <v>508.23</v>
      </c>
      <c r="C3" s="2">
        <v>10164.69</v>
      </c>
      <c r="D3" s="2">
        <v>8.9</v>
      </c>
      <c r="E3" s="4">
        <v>0.13500000000000001</v>
      </c>
      <c r="F3" s="5">
        <f t="shared" ref="F3:F8" si="0">B3/$B$13</f>
        <v>0.65969626168224305</v>
      </c>
    </row>
    <row r="4" spans="1:6" x14ac:dyDescent="0.2">
      <c r="A4" s="2">
        <v>8</v>
      </c>
      <c r="B4" s="3">
        <v>935.88</v>
      </c>
      <c r="C4" s="2">
        <v>18717.689999999999</v>
      </c>
      <c r="D4" s="2">
        <v>10.09</v>
      </c>
      <c r="E4" s="4">
        <v>0.29499999999999998</v>
      </c>
      <c r="F4" s="5">
        <f t="shared" si="0"/>
        <v>1.2147975077881621</v>
      </c>
    </row>
    <row r="5" spans="1:6" x14ac:dyDescent="0.2">
      <c r="A5" s="2">
        <v>16</v>
      </c>
      <c r="B5" s="3">
        <v>1664.64</v>
      </c>
      <c r="C5" s="2">
        <v>33292.82</v>
      </c>
      <c r="D5" s="2">
        <v>11.87</v>
      </c>
      <c r="E5" s="4">
        <v>0.55000000000000004</v>
      </c>
      <c r="F5" s="5">
        <f t="shared" si="0"/>
        <v>2.160747663551402</v>
      </c>
    </row>
    <row r="6" spans="1:6" x14ac:dyDescent="0.2">
      <c r="A6" s="2">
        <v>32</v>
      </c>
      <c r="B6" s="3">
        <v>2559.39</v>
      </c>
      <c r="C6" s="2">
        <v>51188.22</v>
      </c>
      <c r="D6" s="2">
        <v>17.95</v>
      </c>
      <c r="E6" s="4">
        <v>0.84</v>
      </c>
      <c r="F6" s="5">
        <f t="shared" si="0"/>
        <v>3.3221573208722739</v>
      </c>
    </row>
    <row r="7" spans="1:6" x14ac:dyDescent="0.2">
      <c r="A7" s="2">
        <v>64</v>
      </c>
      <c r="B7" s="3">
        <v>2910.95</v>
      </c>
      <c r="C7" s="2">
        <v>58219.83</v>
      </c>
      <c r="D7" s="2">
        <v>35.590000000000003</v>
      </c>
      <c r="E7" s="4">
        <v>0.96499999999999997</v>
      </c>
      <c r="F7" s="5">
        <f t="shared" si="0"/>
        <v>3.7784916926272065</v>
      </c>
    </row>
    <row r="8" spans="1:6" x14ac:dyDescent="0.2">
      <c r="A8" s="2">
        <v>128</v>
      </c>
      <c r="B8" s="3">
        <v>2790.33</v>
      </c>
      <c r="C8" s="2">
        <v>55807.38</v>
      </c>
      <c r="D8" s="2">
        <v>74.459999999999994</v>
      </c>
      <c r="E8" s="4">
        <v>0.98899999999999999</v>
      </c>
      <c r="F8" s="5">
        <f t="shared" si="0"/>
        <v>3.6219236760124609</v>
      </c>
    </row>
    <row r="13" spans="1:6" x14ac:dyDescent="0.2">
      <c r="A13" s="2" t="s">
        <v>8</v>
      </c>
      <c r="B13" s="2">
        <v>770.4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71FD-366E-D14C-9F27-DA12D80CB69A}">
  <dimension ref="A1:F13"/>
  <sheetViews>
    <sheetView workbookViewId="0">
      <selection activeCell="J20" sqref="J20"/>
    </sheetView>
  </sheetViews>
  <sheetFormatPr baseColWidth="10" defaultRowHeight="16" x14ac:dyDescent="0.2"/>
  <cols>
    <col min="1" max="3" width="10.83203125" style="2"/>
    <col min="4" max="4" width="15.33203125" style="2" customWidth="1"/>
    <col min="5" max="16384" width="10.832031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>
        <v>2</v>
      </c>
      <c r="B2" s="2">
        <v>141.43</v>
      </c>
      <c r="C2" s="2">
        <v>2828.52</v>
      </c>
      <c r="D2" s="2">
        <v>16.71</v>
      </c>
      <c r="E2" s="6">
        <v>0.09</v>
      </c>
      <c r="F2" s="5">
        <f>B2/$B$13</f>
        <v>0.32201730418943536</v>
      </c>
    </row>
    <row r="3" spans="1:6" x14ac:dyDescent="0.2">
      <c r="A3" s="2">
        <v>4</v>
      </c>
      <c r="B3" s="2">
        <v>285.43</v>
      </c>
      <c r="C3" s="2">
        <v>5708.57</v>
      </c>
      <c r="D3" s="2">
        <v>16.71</v>
      </c>
      <c r="E3" s="7">
        <v>0.16500000000000001</v>
      </c>
      <c r="F3" s="5">
        <f t="shared" ref="F3:F8" si="0">B3/$B$13</f>
        <v>0.64988615664845173</v>
      </c>
    </row>
    <row r="4" spans="1:6" x14ac:dyDescent="0.2">
      <c r="A4" s="2">
        <v>8</v>
      </c>
      <c r="B4" s="2">
        <v>521.16999999999996</v>
      </c>
      <c r="C4" s="2">
        <v>10423.31</v>
      </c>
      <c r="D4" s="2">
        <v>19.649999999999999</v>
      </c>
      <c r="E4" s="6">
        <v>0.31</v>
      </c>
      <c r="F4" s="5">
        <f t="shared" si="0"/>
        <v>1.1866347905282331</v>
      </c>
    </row>
    <row r="5" spans="1:6" x14ac:dyDescent="0.2">
      <c r="A5" s="2">
        <v>16</v>
      </c>
      <c r="B5" s="2">
        <v>871.83</v>
      </c>
      <c r="C5" s="2">
        <v>17436.91</v>
      </c>
      <c r="D5" s="2">
        <v>24.83</v>
      </c>
      <c r="E5" s="7">
        <v>0.53500000000000003</v>
      </c>
      <c r="F5" s="5">
        <f t="shared" si="0"/>
        <v>1.9850409836065575</v>
      </c>
    </row>
    <row r="6" spans="1:6" x14ac:dyDescent="0.2">
      <c r="A6" s="2">
        <v>32</v>
      </c>
      <c r="B6" s="2">
        <v>1293.6600000000001</v>
      </c>
      <c r="C6" s="2">
        <v>25873.53</v>
      </c>
      <c r="D6" s="2">
        <v>36.89</v>
      </c>
      <c r="E6" s="7">
        <v>0.82499999999999996</v>
      </c>
      <c r="F6" s="5">
        <f t="shared" si="0"/>
        <v>2.945491803278689</v>
      </c>
    </row>
    <row r="7" spans="1:6" x14ac:dyDescent="0.2">
      <c r="A7" s="2">
        <v>64</v>
      </c>
      <c r="B7" s="2">
        <v>1443.26</v>
      </c>
      <c r="C7" s="2">
        <v>28865.49</v>
      </c>
      <c r="D7" s="2">
        <v>81.48</v>
      </c>
      <c r="E7" s="6">
        <v>0.93</v>
      </c>
      <c r="F7" s="5">
        <f t="shared" si="0"/>
        <v>3.286111111111111</v>
      </c>
    </row>
    <row r="8" spans="1:6" x14ac:dyDescent="0.2">
      <c r="A8" s="2">
        <v>128</v>
      </c>
      <c r="B8" s="2">
        <v>1401</v>
      </c>
      <c r="C8" s="2">
        <v>28020.81</v>
      </c>
      <c r="D8" s="2">
        <v>173.58</v>
      </c>
      <c r="E8" s="6">
        <v>0.91</v>
      </c>
      <c r="F8" s="5">
        <f t="shared" si="0"/>
        <v>3.1898907103825138</v>
      </c>
    </row>
    <row r="13" spans="1:6" x14ac:dyDescent="0.2">
      <c r="A13" s="2" t="s">
        <v>8</v>
      </c>
      <c r="B13" s="2">
        <v>439.2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9745-6588-384A-9F39-1145A53157C3}">
  <dimension ref="A1:Q13"/>
  <sheetViews>
    <sheetView topLeftCell="A18" workbookViewId="0">
      <selection activeCell="B13" sqref="B13"/>
    </sheetView>
  </sheetViews>
  <sheetFormatPr baseColWidth="10" defaultRowHeight="16" x14ac:dyDescent="0.2"/>
  <cols>
    <col min="1" max="3" width="10.83203125" style="2"/>
    <col min="4" max="4" width="15.33203125" style="2" customWidth="1"/>
    <col min="5" max="16384" width="10.83203125" style="2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9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10</v>
      </c>
      <c r="N1" s="2" t="s">
        <v>1</v>
      </c>
      <c r="O1" s="2" t="s">
        <v>2</v>
      </c>
      <c r="P1" s="2" t="s">
        <v>3</v>
      </c>
      <c r="Q1" s="2" t="s">
        <v>4</v>
      </c>
    </row>
    <row r="2" spans="1:17" x14ac:dyDescent="0.2">
      <c r="A2" s="2">
        <v>2</v>
      </c>
      <c r="B2" s="3">
        <f>(I2+N2)/2</f>
        <v>386.98500000000001</v>
      </c>
      <c r="C2" s="3">
        <f>(J2+O2)/2</f>
        <v>7739.6500000000005</v>
      </c>
      <c r="D2" s="3">
        <f>(K2+P2)/2</f>
        <v>7.335</v>
      </c>
      <c r="E2" s="4" t="s">
        <v>12</v>
      </c>
      <c r="F2" s="5">
        <f>B2/$B$13</f>
        <v>0.5732601546529198</v>
      </c>
      <c r="G2" s="5"/>
      <c r="I2" s="3">
        <v>439.39</v>
      </c>
      <c r="J2" s="2">
        <v>8787.7800000000007</v>
      </c>
      <c r="K2" s="2">
        <v>6.09</v>
      </c>
      <c r="L2" s="4"/>
      <c r="N2" s="2">
        <v>334.58</v>
      </c>
      <c r="O2" s="2">
        <v>6691.52</v>
      </c>
      <c r="P2" s="2">
        <v>8.58</v>
      </c>
      <c r="Q2" s="6"/>
    </row>
    <row r="3" spans="1:17" x14ac:dyDescent="0.2">
      <c r="A3" s="2">
        <v>4</v>
      </c>
      <c r="B3" s="3">
        <f t="shared" ref="B3:D8" si="0">(I3+N3)/2</f>
        <v>793.3</v>
      </c>
      <c r="C3" s="3">
        <f t="shared" si="0"/>
        <v>15865.955</v>
      </c>
      <c r="D3" s="3">
        <f t="shared" si="0"/>
        <v>7.17</v>
      </c>
      <c r="E3" s="4"/>
      <c r="F3" s="5">
        <f t="shared" ref="F3:F8" si="1">B3/$B$13</f>
        <v>1.175154801054721</v>
      </c>
      <c r="G3" s="5"/>
      <c r="I3" s="3">
        <v>798.62</v>
      </c>
      <c r="J3" s="2">
        <v>15972.34</v>
      </c>
      <c r="K3" s="2">
        <v>7.3</v>
      </c>
      <c r="L3" s="4"/>
      <c r="N3" s="2">
        <v>787.98</v>
      </c>
      <c r="O3" s="2">
        <v>15759.57</v>
      </c>
      <c r="P3" s="2">
        <v>7.04</v>
      </c>
      <c r="Q3" s="7"/>
    </row>
    <row r="4" spans="1:17" x14ac:dyDescent="0.2">
      <c r="A4" s="2">
        <v>8</v>
      </c>
      <c r="B4" s="3">
        <f t="shared" si="0"/>
        <v>1424.76</v>
      </c>
      <c r="C4" s="3">
        <f t="shared" si="0"/>
        <v>27995.23</v>
      </c>
      <c r="D4" s="3">
        <f t="shared" si="0"/>
        <v>8.370000000000001</v>
      </c>
      <c r="E4" s="4"/>
      <c r="F4" s="5">
        <f t="shared" si="1"/>
        <v>2.1105679495155987</v>
      </c>
      <c r="G4" s="5"/>
      <c r="I4" s="3">
        <v>1471.47</v>
      </c>
      <c r="J4" s="2">
        <v>28429.42</v>
      </c>
      <c r="K4" s="2">
        <v>7.84</v>
      </c>
      <c r="L4" s="4"/>
      <c r="N4" s="2">
        <v>1378.05</v>
      </c>
      <c r="O4" s="2">
        <v>27561.040000000001</v>
      </c>
      <c r="P4" s="2">
        <v>8.9</v>
      </c>
      <c r="Q4" s="6"/>
    </row>
    <row r="5" spans="1:17" x14ac:dyDescent="0.2">
      <c r="A5" s="2">
        <v>16</v>
      </c>
      <c r="B5" s="3">
        <f t="shared" si="0"/>
        <v>2296.6400000000003</v>
      </c>
      <c r="C5" s="3">
        <f t="shared" si="0"/>
        <v>45932.934999999998</v>
      </c>
      <c r="D5" s="3">
        <f t="shared" si="0"/>
        <v>10.4</v>
      </c>
      <c r="E5" s="4"/>
      <c r="F5" s="5">
        <f t="shared" si="1"/>
        <v>3.4021272183213354</v>
      </c>
      <c r="G5" s="5"/>
      <c r="I5" s="3">
        <v>2399.71</v>
      </c>
      <c r="J5" s="2">
        <v>47994.28</v>
      </c>
      <c r="K5" s="2">
        <v>9.56</v>
      </c>
      <c r="L5" s="4"/>
      <c r="N5" s="2">
        <v>2193.5700000000002</v>
      </c>
      <c r="O5" s="2">
        <v>43871.59</v>
      </c>
      <c r="P5" s="2">
        <v>11.24</v>
      </c>
      <c r="Q5" s="6"/>
    </row>
    <row r="6" spans="1:17" x14ac:dyDescent="0.2">
      <c r="A6" s="2">
        <v>32</v>
      </c>
      <c r="B6" s="3">
        <f t="shared" si="0"/>
        <v>3172.38</v>
      </c>
      <c r="C6" s="3">
        <f t="shared" si="0"/>
        <v>63448.04</v>
      </c>
      <c r="D6" s="3">
        <f t="shared" si="0"/>
        <v>15.695</v>
      </c>
      <c r="E6" s="4"/>
      <c r="F6" s="5">
        <f t="shared" si="1"/>
        <v>4.6994044973780111</v>
      </c>
      <c r="G6" s="5"/>
      <c r="I6" s="3">
        <v>3248.7</v>
      </c>
      <c r="J6" s="2">
        <v>64974.68</v>
      </c>
      <c r="K6" s="2">
        <v>15.27</v>
      </c>
      <c r="L6" s="4"/>
      <c r="N6" s="2">
        <v>3096.06</v>
      </c>
      <c r="O6" s="2">
        <v>61921.4</v>
      </c>
      <c r="P6" s="2">
        <v>16.12</v>
      </c>
      <c r="Q6" s="6"/>
    </row>
    <row r="7" spans="1:17" x14ac:dyDescent="0.2">
      <c r="A7" s="2">
        <v>64</v>
      </c>
      <c r="B7" s="3">
        <f t="shared" si="0"/>
        <v>3328.915</v>
      </c>
      <c r="C7" s="3">
        <f t="shared" si="0"/>
        <v>66579.235000000001</v>
      </c>
      <c r="D7" s="3">
        <f t="shared" si="0"/>
        <v>34.335000000000001</v>
      </c>
      <c r="E7" s="4"/>
      <c r="F7" s="5">
        <f t="shared" si="1"/>
        <v>4.9312875892513262</v>
      </c>
      <c r="G7" s="5"/>
      <c r="I7" s="3">
        <v>3361.83</v>
      </c>
      <c r="J7" s="2">
        <v>67237.350000000006</v>
      </c>
      <c r="K7" s="2">
        <v>34.950000000000003</v>
      </c>
      <c r="L7" s="4"/>
      <c r="N7" s="2">
        <v>3296</v>
      </c>
      <c r="O7" s="2">
        <v>65921.119999999995</v>
      </c>
      <c r="P7" s="2">
        <v>33.72</v>
      </c>
      <c r="Q7" s="6"/>
    </row>
    <row r="8" spans="1:17" x14ac:dyDescent="0.2">
      <c r="A8" s="2">
        <v>128</v>
      </c>
      <c r="B8" s="3">
        <f t="shared" si="0"/>
        <v>3388.67</v>
      </c>
      <c r="C8" s="3">
        <f t="shared" si="0"/>
        <v>67775.175000000003</v>
      </c>
      <c r="D8" s="3">
        <f t="shared" si="0"/>
        <v>69.569999999999993</v>
      </c>
      <c r="E8" s="4"/>
      <c r="F8" s="5">
        <f t="shared" si="1"/>
        <v>5.0198056469054606</v>
      </c>
      <c r="G8" s="5"/>
      <c r="I8" s="3">
        <v>3524.88</v>
      </c>
      <c r="J8" s="2">
        <v>70499.31</v>
      </c>
      <c r="K8" s="2">
        <v>63.32</v>
      </c>
      <c r="L8" s="4"/>
      <c r="N8" s="2">
        <v>3252.46</v>
      </c>
      <c r="O8" s="2">
        <v>65051.040000000001</v>
      </c>
      <c r="P8" s="2">
        <v>75.819999999999993</v>
      </c>
      <c r="Q8" s="6"/>
    </row>
    <row r="9" spans="1:17" x14ac:dyDescent="0.2">
      <c r="Q9" s="6"/>
    </row>
    <row r="10" spans="1:17" x14ac:dyDescent="0.2">
      <c r="B10" s="3">
        <f>B7/B6</f>
        <v>1.0493430799588952</v>
      </c>
      <c r="D10" s="3">
        <f>D7/D6</f>
        <v>2.1876393755973238</v>
      </c>
      <c r="Q10" s="6"/>
    </row>
    <row r="11" spans="1:17" x14ac:dyDescent="0.2">
      <c r="B11" s="2">
        <f>B8/B6</f>
        <v>1.0681790958208033</v>
      </c>
      <c r="D11" s="2">
        <f>D8/D6</f>
        <v>4.4326218540936599</v>
      </c>
    </row>
    <row r="13" spans="1:17" x14ac:dyDescent="0.2">
      <c r="A13" s="2" t="s">
        <v>8</v>
      </c>
      <c r="B13" s="2">
        <v>675.06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6915-394B-CE47-8DD0-395F3A358623}">
  <dimension ref="A1:F13"/>
  <sheetViews>
    <sheetView workbookViewId="0">
      <selection sqref="A1:F10"/>
    </sheetView>
  </sheetViews>
  <sheetFormatPr baseColWidth="10" defaultRowHeight="16" x14ac:dyDescent="0.2"/>
  <cols>
    <col min="1" max="3" width="10.83203125" style="2"/>
    <col min="4" max="4" width="15.33203125" style="2" customWidth="1"/>
    <col min="5" max="16384" width="10.832031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>
        <v>2</v>
      </c>
      <c r="B2" s="3">
        <v>219.97</v>
      </c>
      <c r="C2" s="2">
        <v>4399.46</v>
      </c>
      <c r="D2" s="2">
        <v>10.27</v>
      </c>
      <c r="E2" s="4">
        <v>0.03</v>
      </c>
      <c r="F2" s="5">
        <f>B2/$B$13</f>
        <v>0.26603322933440687</v>
      </c>
    </row>
    <row r="3" spans="1:6" x14ac:dyDescent="0.2">
      <c r="A3" s="2">
        <v>4</v>
      </c>
      <c r="B3" s="3">
        <v>373.31</v>
      </c>
      <c r="C3" s="2">
        <v>7466.29</v>
      </c>
      <c r="D3" s="2">
        <v>12.75</v>
      </c>
      <c r="E3" s="4">
        <v>0.06</v>
      </c>
      <c r="F3" s="5">
        <f t="shared" ref="F3:F10" si="0">B3/$B$13</f>
        <v>0.45148367887815355</v>
      </c>
    </row>
    <row r="4" spans="1:6" x14ac:dyDescent="0.2">
      <c r="A4" s="2">
        <v>8</v>
      </c>
      <c r="B4" s="3">
        <v>714.87</v>
      </c>
      <c r="C4" s="2">
        <v>14297.36</v>
      </c>
      <c r="D4" s="2">
        <v>13.46</v>
      </c>
      <c r="E4" s="4">
        <v>0.12</v>
      </c>
      <c r="F4" s="5">
        <f t="shared" si="0"/>
        <v>0.86456868961352662</v>
      </c>
    </row>
    <row r="5" spans="1:6" x14ac:dyDescent="0.2">
      <c r="A5" s="2">
        <v>16</v>
      </c>
      <c r="B5" s="3">
        <v>1326.32</v>
      </c>
      <c r="C5" s="2">
        <v>26526.45</v>
      </c>
      <c r="D5" s="2">
        <v>18.95</v>
      </c>
      <c r="E5" s="4">
        <v>0.255</v>
      </c>
      <c r="F5" s="5">
        <f t="shared" si="0"/>
        <v>1.6040605206655931</v>
      </c>
    </row>
    <row r="6" spans="1:6" x14ac:dyDescent="0.2">
      <c r="A6" s="2">
        <v>32</v>
      </c>
      <c r="B6" s="3">
        <v>2127.34</v>
      </c>
      <c r="C6" s="2">
        <v>42547.17</v>
      </c>
      <c r="D6" s="2">
        <v>29.19</v>
      </c>
      <c r="E6" s="4">
        <v>0.45</v>
      </c>
      <c r="F6" s="5">
        <f t="shared" si="0"/>
        <v>2.5728196121846487</v>
      </c>
    </row>
    <row r="7" spans="1:6" x14ac:dyDescent="0.2">
      <c r="A7" s="2">
        <v>64</v>
      </c>
      <c r="B7" s="3">
        <v>2964.04</v>
      </c>
      <c r="C7" s="2">
        <v>59281.47</v>
      </c>
      <c r="D7" s="2">
        <v>44.17</v>
      </c>
      <c r="E7" s="4">
        <v>0.69</v>
      </c>
      <c r="F7" s="5">
        <f t="shared" si="0"/>
        <v>3.5847303408480946</v>
      </c>
    </row>
    <row r="8" spans="1:6" x14ac:dyDescent="0.2">
      <c r="A8" s="2">
        <v>128</v>
      </c>
      <c r="B8" s="3">
        <f>(2971.82+2993.17)/2</f>
        <v>2982.4949999999999</v>
      </c>
      <c r="C8" s="2">
        <f>(59438.04+59864.89)/2</f>
        <v>59651.464999999997</v>
      </c>
      <c r="D8" s="2">
        <f>(81.48+80.03)/2</f>
        <v>80.754999999999995</v>
      </c>
      <c r="E8" s="4">
        <v>0.78</v>
      </c>
      <c r="F8" s="5">
        <f t="shared" si="0"/>
        <v>3.6070499446457327</v>
      </c>
    </row>
    <row r="9" spans="1:6" x14ac:dyDescent="0.2">
      <c r="A9" s="2">
        <v>256</v>
      </c>
      <c r="B9" s="3">
        <v>3101.73</v>
      </c>
      <c r="C9" s="2">
        <v>62039.75</v>
      </c>
      <c r="D9" s="2">
        <v>142.38999999999999</v>
      </c>
      <c r="E9" s="6">
        <v>0.86</v>
      </c>
      <c r="F9" s="5">
        <f t="shared" si="0"/>
        <v>3.7512535728663448</v>
      </c>
    </row>
    <row r="10" spans="1:6" x14ac:dyDescent="0.2">
      <c r="A10" s="2">
        <v>512</v>
      </c>
      <c r="B10" s="3">
        <v>3062.76</v>
      </c>
      <c r="C10" s="2">
        <v>61261.2</v>
      </c>
      <c r="D10" s="2">
        <v>303.33</v>
      </c>
      <c r="E10" s="4">
        <v>0.98</v>
      </c>
      <c r="F10" s="5">
        <f t="shared" si="0"/>
        <v>3.7041229871175529</v>
      </c>
    </row>
    <row r="12" spans="1:6" x14ac:dyDescent="0.2">
      <c r="B12" s="2" t="s">
        <v>6</v>
      </c>
      <c r="C12" s="2" t="s">
        <v>7</v>
      </c>
    </row>
    <row r="13" spans="1:6" x14ac:dyDescent="0.2">
      <c r="A13" s="2" t="s">
        <v>8</v>
      </c>
      <c r="B13" s="2">
        <f>8.28*24*30/7.21</f>
        <v>826.85159500693476</v>
      </c>
      <c r="C13" s="2">
        <f>(15.96*4+12.12*11+8.28*15)*24/7.21</f>
        <v>1069.7142857142858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agg</vt:lpstr>
      <vt:lpstr>Alibaba</vt:lpstr>
      <vt:lpstr>AWS</vt:lpstr>
      <vt:lpstr>GCP_EP</vt:lpstr>
      <vt:lpstr>GCP_E</vt:lpstr>
      <vt:lpstr>Huawei</vt:lpstr>
      <vt:lpstr>Tencent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 ni</cp:lastModifiedBy>
  <dcterms:created xsi:type="dcterms:W3CDTF">2024-01-10T02:38:07Z</dcterms:created>
  <dcterms:modified xsi:type="dcterms:W3CDTF">2024-01-31T06:23:43Z</dcterms:modified>
</cp:coreProperties>
</file>